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055" windowHeight="11190" activeTab="3"/>
  </bookViews>
  <sheets>
    <sheet name="Data" sheetId="1" r:id="rId1"/>
    <sheet name="Histogram" sheetId="2" r:id="rId2"/>
    <sheet name="ChiSquare" sheetId="3" r:id="rId3"/>
    <sheet name="ProbPlot" sheetId="4" r:id="rId4"/>
  </sheets>
  <definedNames/>
  <calcPr fullCalcOnLoad="1"/>
</workbook>
</file>

<file path=xl/sharedStrings.xml><?xml version="1.0" encoding="utf-8"?>
<sst xmlns="http://schemas.openxmlformats.org/spreadsheetml/2006/main" count="66" uniqueCount="40">
  <si>
    <t>Year</t>
  </si>
  <si>
    <t>Flow (cfs)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</si>
  <si>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</si>
  <si>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</si>
  <si>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</si>
  <si>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</si>
  <si>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</si>
  <si>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</si>
  <si>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</si>
  <si>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</si>
  <si>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</si>
  <si>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</si>
  <si>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</si>
  <si>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</si>
  <si>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</si>
  <si>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</si>
  <si>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LogFlow</t>
  </si>
  <si>
    <t>Bin</t>
  </si>
  <si>
    <t>More</t>
  </si>
  <si>
    <t>Frequency</t>
  </si>
  <si>
    <t>Total</t>
  </si>
  <si>
    <t>Freq</t>
  </si>
  <si>
    <t>z</t>
  </si>
  <si>
    <t>F(x)</t>
  </si>
  <si>
    <t>p(x)</t>
  </si>
  <si>
    <t>fs(x)</t>
  </si>
  <si>
    <t>Fs(x)</t>
  </si>
  <si>
    <t>Number of degrees of freedom = #bins - #parameters - 1 = 12-2-1 = 9</t>
  </si>
  <si>
    <t>Rank</t>
  </si>
  <si>
    <t>Cum Prob</t>
  </si>
  <si>
    <t>Observed</t>
  </si>
  <si>
    <t>Lognormal Flow</t>
  </si>
  <si>
    <t>Observed Flow</t>
  </si>
  <si>
    <t>Theoretical</t>
  </si>
  <si>
    <t>Mean + z * Std Dev</t>
  </si>
  <si>
    <t>Chi Sq</t>
  </si>
  <si>
    <t>Colorado River at Austion, USGS Site 08158000, Mean Annual Flows, 1950-2008</t>
  </si>
  <si>
    <t xml:space="preserve">http://www.itl.nist.gov/div898/handbook/eda/section3/eda3674.htm </t>
  </si>
  <si>
    <t xml:space="preserve">ChiSquare with 9 degrees of freedom and alpha = 0.05 = 16.91, </t>
  </si>
  <si>
    <t>so hypothesis that the data are log normally distributed cannot be rejected.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</si>
</sst>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00000000"/>
    <numFmt numFmtId="167" formatCode="0.00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Fill="1" applyBorder="1" applyAlignment="1">
      <alignment horizontal="centerContinuous"/>
    </xf>
    <xf numFmtId="0" fontId="44" fillId="0" borderId="1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36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0.219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4175"/>
          <c:w val="0.7815"/>
          <c:h val="0.8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Flow (cfs)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Data!$A$2:$A$61</c:f>
              <c:numCache/>
            </c:numRef>
          </c:xVal>
          <c:yVal>
            <c:numRef>
              <c:f>Data!$B$2:$B$61</c:f>
              <c:numCache/>
            </c:numRef>
          </c:yVal>
          <c:smooth val="0"/>
        </c:ser>
        <c:axId val="47927011"/>
        <c:axId val="28689916"/>
      </c:scatterChart>
      <c:scatterChart>
        <c:scatterStyle val="lineMarker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LogFlow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Data!$A$2:$A$61</c:f>
              <c:numCache/>
            </c:numRef>
          </c:xVal>
          <c:yVal>
            <c:numRef>
              <c:f>Data!$C$2:$C$61</c:f>
              <c:numCache/>
            </c:numRef>
          </c:yVal>
          <c:smooth val="0"/>
        </c:ser>
        <c:axId val="56882653"/>
        <c:axId val="42181830"/>
      </c:scatterChart>
      <c:valAx>
        <c:axId val="47927011"/>
        <c:scaling>
          <c:orientation val="minMax"/>
          <c:max val="2010"/>
          <c:min val="19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89916"/>
        <c:crosses val="autoZero"/>
        <c:crossBetween val="midCat"/>
        <c:dispUnits/>
      </c:valAx>
      <c:valAx>
        <c:axId val="28689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Annual Flow (cfs)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27011"/>
        <c:crosses val="autoZero"/>
        <c:crossBetween val="midCat"/>
        <c:dispUnits/>
      </c:valAx>
      <c:valAx>
        <c:axId val="56882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2181830"/>
        <c:crosses val="max"/>
        <c:crossBetween val="midCat"/>
        <c:dispUnits/>
      </c:valAx>
      <c:valAx>
        <c:axId val="42181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265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4875"/>
          <c:w val="0.14175"/>
          <c:h val="0.1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15375"/>
          <c:w val="0.771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Histogram!$E$2:$E$14</c:f>
              <c:strCache/>
            </c:strRef>
          </c:cat>
          <c:val>
            <c:numRef>
              <c:f>Histogram!$F$2:$F$14</c:f>
              <c:numCache/>
            </c:numRef>
          </c:val>
        </c:ser>
        <c:axId val="44092151"/>
        <c:axId val="61285040"/>
      </c:barChart>
      <c:catAx>
        <c:axId val="4409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92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52275"/>
          <c:w val="0.141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5575"/>
          <c:w val="0.83225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ChiSquare!$D$1</c:f>
              <c:strCache>
                <c:ptCount val="1"/>
                <c:pt idx="0">
                  <c:v>fs(x)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ChiSquare!$A$2:$A$13</c:f>
              <c:numCache/>
            </c:numRef>
          </c:cat>
          <c:val>
            <c:numRef>
              <c:f>ChiSquare!$D$2:$D$13</c:f>
              <c:numCache/>
            </c:numRef>
          </c:val>
        </c:ser>
        <c:ser>
          <c:idx val="2"/>
          <c:order val="1"/>
          <c:tx>
            <c:strRef>
              <c:f>ChiSquare!$G$1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ChiSquare!$A$2:$A$13</c:f>
              <c:numCache/>
            </c:numRef>
          </c:cat>
          <c:val>
            <c:numRef>
              <c:f>ChiSquare!$G$2:$G$13</c:f>
              <c:numCache/>
            </c:numRef>
          </c:val>
        </c:ser>
        <c:axId val="14694449"/>
        <c:axId val="65141178"/>
      </c:bar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94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25"/>
          <c:y val="0.468"/>
          <c:w val="0.1135"/>
          <c:h val="0.1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1925"/>
          <c:w val="0.786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ChiSquare!$E$1</c:f>
              <c:strCache>
                <c:ptCount val="1"/>
                <c:pt idx="0">
                  <c:v>Fs(x)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ChiSquare!$A$2:$A$13</c:f>
              <c:numCache/>
            </c:numRef>
          </c:xVal>
          <c:yVal>
            <c:numRef>
              <c:f>ChiSquare!$E$2:$E$13</c:f>
              <c:numCache/>
            </c:numRef>
          </c:yVal>
          <c:smooth val="0"/>
        </c:ser>
        <c:ser>
          <c:idx val="1"/>
          <c:order val="1"/>
          <c:tx>
            <c:strRef>
              <c:f>ChiSquare!$F$1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ChiSquare!$A$2:$A$13</c:f>
              <c:numCache/>
            </c:numRef>
          </c:xVal>
          <c:yVal>
            <c:numRef>
              <c:f>ChiSquare!$F$2:$F$13</c:f>
              <c:numCache/>
            </c:numRef>
          </c:yVal>
          <c:smooth val="0"/>
        </c:ser>
        <c:axId val="49399691"/>
        <c:axId val="41944036"/>
      </c:scatterChart>
      <c:valAx>
        <c:axId val="49399691"/>
        <c:scaling>
          <c:logBase val="10"/>
          <c:orientation val="minMax"/>
          <c:max val="1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Annual Flow (cfs)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44036"/>
        <c:crosses val="autoZero"/>
        <c:crossBetween val="midCat"/>
        <c:dispUnits/>
      </c:valAx>
      <c:valAx>
        <c:axId val="419440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996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4755"/>
          <c:w val="0.13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 River at Austin, 1950-2008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1675"/>
          <c:w val="0.7257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ProbPlot!$F$1</c:f>
              <c:strCache>
                <c:ptCount val="1"/>
                <c:pt idx="0">
                  <c:v>Lognormal Flow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ProbPlot!$D$2:$D$60</c:f>
              <c:numCache/>
            </c:numRef>
          </c:xVal>
          <c:yVal>
            <c:numRef>
              <c:f>ProbPlot!$F$2:$F$60</c:f>
              <c:numCache/>
            </c:numRef>
          </c:yVal>
          <c:smooth val="0"/>
        </c:ser>
        <c:ser>
          <c:idx val="1"/>
          <c:order val="1"/>
          <c:tx>
            <c:strRef>
              <c:f>ProbPlot!$G$1</c:f>
              <c:strCache>
                <c:ptCount val="1"/>
                <c:pt idx="0">
                  <c:v>Observed Flow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ProbPlot!$D$2:$D$60</c:f>
              <c:numCache/>
            </c:numRef>
          </c:xVal>
          <c:yVal>
            <c:numRef>
              <c:f>ProbPlot!$G$2:$G$60</c:f>
              <c:numCache/>
            </c:numRef>
          </c:yVal>
          <c:smooth val="0"/>
        </c:ser>
        <c:axId val="41952005"/>
        <c:axId val="42023726"/>
      </c:scatterChart>
      <c:valAx>
        <c:axId val="4195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Standard Normal, z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23726"/>
        <c:crosses val="autoZero"/>
        <c:crossBetween val="midCat"/>
        <c:dispUnits/>
      </c:valAx>
      <c:valAx>
        <c:axId val="4202372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Mean Annual Flow (cfs)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520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7475"/>
          <c:w val="0.203"/>
          <c:h val="0.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171450</xdr:rowOff>
    </xdr:from>
    <xdr:to>
      <xdr:col>16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4962525" y="361950"/>
        <a:ext cx="62007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171450</xdr:rowOff>
    </xdr:from>
    <xdr:to>
      <xdr:col>15</xdr:col>
      <xdr:colOff>142875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3867150" y="171450"/>
        <a:ext cx="5419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66675</xdr:rowOff>
    </xdr:from>
    <xdr:to>
      <xdr:col>17</xdr:col>
      <xdr:colOff>0</xdr:colOff>
      <xdr:row>17</xdr:row>
      <xdr:rowOff>28575</xdr:rowOff>
    </xdr:to>
    <xdr:graphicFrame>
      <xdr:nvGraphicFramePr>
        <xdr:cNvPr id="1" name="Chart 2"/>
        <xdr:cNvGraphicFramePr/>
      </xdr:nvGraphicFramePr>
      <xdr:xfrm>
        <a:off x="5238750" y="66675"/>
        <a:ext cx="51244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17</xdr:row>
      <xdr:rowOff>104775</xdr:rowOff>
    </xdr:from>
    <xdr:to>
      <xdr:col>17</xdr:col>
      <xdr:colOff>428625</xdr:colOff>
      <xdr:row>39</xdr:row>
      <xdr:rowOff>66675</xdr:rowOff>
    </xdr:to>
    <xdr:graphicFrame>
      <xdr:nvGraphicFramePr>
        <xdr:cNvPr id="2" name="Chart 3"/>
        <xdr:cNvGraphicFramePr/>
      </xdr:nvGraphicFramePr>
      <xdr:xfrm>
        <a:off x="5210175" y="3343275"/>
        <a:ext cx="55816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152400</xdr:rowOff>
    </xdr:from>
    <xdr:to>
      <xdr:col>19</xdr:col>
      <xdr:colOff>352425</xdr:colOff>
      <xdr:row>30</xdr:row>
      <xdr:rowOff>9525</xdr:rowOff>
    </xdr:to>
    <xdr:graphicFrame>
      <xdr:nvGraphicFramePr>
        <xdr:cNvPr id="1" name="Chart 4"/>
        <xdr:cNvGraphicFramePr/>
      </xdr:nvGraphicFramePr>
      <xdr:xfrm>
        <a:off x="5753100" y="1485900"/>
        <a:ext cx="7591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tl.nist.gov/div898/handbook/eda/section3/eda3674.ht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I22" sqref="I22"/>
    </sheetView>
  </sheetViews>
  <sheetFormatPr defaultColWidth="9.140625" defaultRowHeight="15"/>
  <cols>
    <col min="2" max="4" width="9.140625" style="1" customWidth="1"/>
    <col min="5" max="5" width="15.57421875" style="0" customWidth="1"/>
    <col min="6" max="6" width="17.00390625" style="0" customWidth="1"/>
  </cols>
  <sheetData>
    <row r="1" spans="1:7" ht="15">
      <c r="A1" t="s">
        <v>0</v>
      </c>
      <c r="B1" s="1" t="s">
        <v>1</v>
      </c>
      <c r="C1" s="1" t="s">
        <v>16</v>
      </c>
      <c r="E1" s="4" t="s">
        <v>1</v>
      </c>
      <c r="F1" s="4"/>
      <c r="G1" t="s">
        <v>36</v>
      </c>
    </row>
    <row r="2" spans="1:6" ht="15">
      <c r="A2">
        <v>1950</v>
      </c>
      <c r="B2" s="1">
        <v>1117.7287671232878</v>
      </c>
      <c r="C2" s="1">
        <f>LOG10($B2)</f>
        <v>3.048336428565767</v>
      </c>
      <c r="E2" s="2"/>
      <c r="F2" s="2"/>
    </row>
    <row r="3" spans="1:6" ht="15">
      <c r="A3">
        <v>1951</v>
      </c>
      <c r="B3" s="1">
        <v>957.7808219178082</v>
      </c>
      <c r="C3" s="1">
        <f>LOG10(B3)</f>
        <v>2.98126613671718</v>
      </c>
      <c r="E3" s="2" t="s">
        <v>2</v>
      </c>
      <c r="F3" s="2">
        <v>1828.4670142518019</v>
      </c>
    </row>
    <row r="4" spans="1:6" ht="15">
      <c r="A4">
        <v>1952</v>
      </c>
      <c r="B4" s="1">
        <v>768.7786885245902</v>
      </c>
      <c r="C4" s="1">
        <f>LOG10(B4)</f>
        <v>2.8858013356588543</v>
      </c>
      <c r="E4" s="2" t="s">
        <v>3</v>
      </c>
      <c r="F4" s="2">
        <v>157.7101741580139</v>
      </c>
    </row>
    <row r="5" spans="1:6" ht="15">
      <c r="A5">
        <v>1953</v>
      </c>
      <c r="B5" s="1">
        <v>929.9369863013699</v>
      </c>
      <c r="C5" s="1">
        <f aca="true" t="shared" si="0" ref="C5:C60">LOG10(B5)</f>
        <v>2.9684535212111687</v>
      </c>
      <c r="E5" s="2" t="s">
        <v>4</v>
      </c>
      <c r="F5" s="2">
        <v>1389.8383561643836</v>
      </c>
    </row>
    <row r="6" spans="1:6" ht="15">
      <c r="A6">
        <v>1954</v>
      </c>
      <c r="B6" s="1">
        <v>924.6356164383561</v>
      </c>
      <c r="C6" s="1">
        <f t="shared" si="0"/>
        <v>2.9659706182008403</v>
      </c>
      <c r="E6" s="2" t="s">
        <v>5</v>
      </c>
      <c r="F6" s="2" t="e">
        <v>#N/A</v>
      </c>
    </row>
    <row r="7" spans="1:6" ht="15">
      <c r="A7">
        <v>1955</v>
      </c>
      <c r="B7" s="1">
        <v>1624.695890410959</v>
      </c>
      <c r="C7" s="1">
        <f t="shared" si="0"/>
        <v>3.2107720819448464</v>
      </c>
      <c r="E7" s="2" t="s">
        <v>6</v>
      </c>
      <c r="F7" s="2">
        <v>1211.394833629446</v>
      </c>
    </row>
    <row r="8" spans="1:6" ht="15">
      <c r="A8">
        <v>1956</v>
      </c>
      <c r="B8" s="1">
        <v>1011.9644808743169</v>
      </c>
      <c r="C8" s="1">
        <f t="shared" si="0"/>
        <v>3.005165269390145</v>
      </c>
      <c r="E8" s="2" t="s">
        <v>7</v>
      </c>
      <c r="F8" s="2">
        <v>1467477.4429441136</v>
      </c>
    </row>
    <row r="9" spans="1:6" ht="15">
      <c r="A9">
        <v>1957</v>
      </c>
      <c r="B9" s="1">
        <v>6253.506849315068</v>
      </c>
      <c r="C9" s="1">
        <f t="shared" si="0"/>
        <v>3.7961236298545</v>
      </c>
      <c r="E9" s="2" t="s">
        <v>8</v>
      </c>
      <c r="F9" s="2">
        <v>5.384710625884445</v>
      </c>
    </row>
    <row r="10" spans="1:6" ht="15">
      <c r="A10">
        <v>1958</v>
      </c>
      <c r="B10" s="1">
        <v>3181.7123287671234</v>
      </c>
      <c r="C10" s="1">
        <f t="shared" si="0"/>
        <v>3.5026609107986957</v>
      </c>
      <c r="E10" s="2" t="s">
        <v>9</v>
      </c>
      <c r="F10" s="2">
        <v>2.107722998787427</v>
      </c>
    </row>
    <row r="11" spans="1:6" ht="15">
      <c r="A11">
        <v>1959</v>
      </c>
      <c r="B11" s="1">
        <v>2920.841095890411</v>
      </c>
      <c r="C11" s="1">
        <f t="shared" si="0"/>
        <v>3.4655079304568983</v>
      </c>
      <c r="E11" s="2" t="s">
        <v>10</v>
      </c>
      <c r="F11" s="2">
        <v>5815.821251590688</v>
      </c>
    </row>
    <row r="12" spans="1:6" ht="15">
      <c r="A12">
        <v>1960</v>
      </c>
      <c r="B12" s="1">
        <v>2235.75956284153</v>
      </c>
      <c r="C12" s="1">
        <f t="shared" si="0"/>
        <v>3.3494250970025155</v>
      </c>
      <c r="E12" s="2" t="s">
        <v>11</v>
      </c>
      <c r="F12" s="2">
        <v>730.4219178082192</v>
      </c>
    </row>
    <row r="13" spans="1:6" ht="15">
      <c r="A13">
        <v>1961</v>
      </c>
      <c r="B13" s="1">
        <v>2823.1287671232876</v>
      </c>
      <c r="C13" s="1">
        <f t="shared" si="0"/>
        <v>3.450730687419223</v>
      </c>
      <c r="E13" s="2" t="s">
        <v>12</v>
      </c>
      <c r="F13" s="2">
        <v>6546.243169398907</v>
      </c>
    </row>
    <row r="14" spans="1:6" ht="15">
      <c r="A14">
        <v>1962</v>
      </c>
      <c r="B14" s="1">
        <v>963.3095890410959</v>
      </c>
      <c r="C14" s="1">
        <f t="shared" si="0"/>
        <v>2.983765883391021</v>
      </c>
      <c r="E14" s="2" t="s">
        <v>13</v>
      </c>
      <c r="F14" s="2">
        <v>107879.55384085632</v>
      </c>
    </row>
    <row r="15" spans="1:6" ht="15">
      <c r="A15">
        <v>1963</v>
      </c>
      <c r="B15" s="1">
        <v>965.0657534246575</v>
      </c>
      <c r="C15" s="1">
        <f t="shared" si="0"/>
        <v>2.9845569044076776</v>
      </c>
      <c r="E15" s="2" t="s">
        <v>14</v>
      </c>
      <c r="F15" s="2">
        <v>59</v>
      </c>
    </row>
    <row r="16" spans="1:6" ht="15.75" thickBot="1">
      <c r="A16">
        <v>1964</v>
      </c>
      <c r="B16" s="1">
        <v>736.203825136612</v>
      </c>
      <c r="C16" s="1">
        <f t="shared" si="0"/>
        <v>2.8669980696053603</v>
      </c>
      <c r="E16" s="3" t="s">
        <v>15</v>
      </c>
      <c r="F16" s="3">
        <v>315.6912104939626</v>
      </c>
    </row>
    <row r="17" spans="1:3" ht="15.75" thickBot="1">
      <c r="A17">
        <v>1965</v>
      </c>
      <c r="B17" s="1">
        <v>1795.054794520548</v>
      </c>
      <c r="C17" s="1">
        <f t="shared" si="0"/>
        <v>3.2540777100701623</v>
      </c>
    </row>
    <row r="18" spans="1:6" ht="15">
      <c r="A18">
        <v>1966</v>
      </c>
      <c r="B18" s="1">
        <v>1389.8383561643836</v>
      </c>
      <c r="C18" s="1">
        <f t="shared" si="0"/>
        <v>3.1429642929821413</v>
      </c>
      <c r="E18" s="4" t="s">
        <v>16</v>
      </c>
      <c r="F18" s="4"/>
    </row>
    <row r="19" spans="1:6" ht="15">
      <c r="A19">
        <v>1967</v>
      </c>
      <c r="B19" s="1">
        <v>1064.7616438356165</v>
      </c>
      <c r="C19" s="1">
        <f t="shared" si="0"/>
        <v>3.027252398053987</v>
      </c>
      <c r="E19" s="2"/>
      <c r="F19" s="2"/>
    </row>
    <row r="20" spans="1:6" ht="15">
      <c r="A20">
        <v>1968</v>
      </c>
      <c r="B20" s="1">
        <v>3389.185792349727</v>
      </c>
      <c r="C20" s="1">
        <f t="shared" si="0"/>
        <v>3.530095377152688</v>
      </c>
      <c r="E20" s="2" t="s">
        <v>2</v>
      </c>
      <c r="F20" s="2">
        <v>3.192824784251781</v>
      </c>
    </row>
    <row r="21" spans="1:6" ht="15">
      <c r="A21">
        <v>1969</v>
      </c>
      <c r="B21" s="1">
        <v>1673.13698630137</v>
      </c>
      <c r="C21" s="1">
        <f t="shared" si="0"/>
        <v>3.223531499814323</v>
      </c>
      <c r="E21" s="2" t="s">
        <v>3</v>
      </c>
      <c r="F21" s="2">
        <v>0.030494224490786852</v>
      </c>
    </row>
    <row r="22" spans="1:6" ht="15">
      <c r="A22">
        <v>1970</v>
      </c>
      <c r="B22" s="1">
        <v>2314.2712328767125</v>
      </c>
      <c r="C22" s="1">
        <f t="shared" si="0"/>
        <v>3.364414256966036</v>
      </c>
      <c r="E22" s="2" t="s">
        <v>4</v>
      </c>
      <c r="F22" s="2">
        <v>3.1429642929821413</v>
      </c>
    </row>
    <row r="23" spans="1:6" ht="15">
      <c r="A23">
        <v>1971</v>
      </c>
      <c r="B23" s="1">
        <v>1531.1123287671232</v>
      </c>
      <c r="C23" s="1">
        <f t="shared" si="0"/>
        <v>3.1850070535161494</v>
      </c>
      <c r="E23" s="2" t="s">
        <v>5</v>
      </c>
      <c r="F23" s="2" t="e">
        <v>#N/A</v>
      </c>
    </row>
    <row r="24" spans="1:6" ht="15">
      <c r="A24">
        <v>1972</v>
      </c>
      <c r="B24" s="1">
        <v>1002.5546448087432</v>
      </c>
      <c r="C24" s="1">
        <f t="shared" si="0"/>
        <v>3.001108053404069</v>
      </c>
      <c r="E24" s="2" t="s">
        <v>6</v>
      </c>
      <c r="F24" s="2">
        <v>0.23423058278195819</v>
      </c>
    </row>
    <row r="25" spans="1:6" ht="15">
      <c r="A25">
        <v>1973</v>
      </c>
      <c r="B25" s="1">
        <v>1677.2767123287672</v>
      </c>
      <c r="C25" s="1">
        <f t="shared" si="0"/>
        <v>3.224604717182042</v>
      </c>
      <c r="E25" s="2" t="s">
        <v>7</v>
      </c>
      <c r="F25" s="2">
        <v>0.05486396591037576</v>
      </c>
    </row>
    <row r="26" spans="1:6" ht="15">
      <c r="A26">
        <v>1974</v>
      </c>
      <c r="B26" s="1">
        <v>2833.249315068493</v>
      </c>
      <c r="C26" s="1">
        <f t="shared" si="0"/>
        <v>3.4522847924499884</v>
      </c>
      <c r="E26" s="2" t="s">
        <v>8</v>
      </c>
      <c r="F26" s="2">
        <v>-0.14826895265058226</v>
      </c>
    </row>
    <row r="27" spans="1:6" ht="15">
      <c r="A27">
        <v>1975</v>
      </c>
      <c r="B27" s="1">
        <v>2966.1835616438357</v>
      </c>
      <c r="C27" s="1">
        <f t="shared" si="0"/>
        <v>3.4721980237463868</v>
      </c>
      <c r="E27" s="2" t="s">
        <v>9</v>
      </c>
      <c r="F27" s="2">
        <v>0.7320022215387071</v>
      </c>
    </row>
    <row r="28" spans="1:6" ht="15">
      <c r="A28">
        <v>1976</v>
      </c>
      <c r="B28" s="1">
        <v>1465.6994535519125</v>
      </c>
      <c r="C28" s="1">
        <f t="shared" si="0"/>
        <v>3.166044925935804</v>
      </c>
      <c r="E28" s="2" t="s">
        <v>10</v>
      </c>
      <c r="F28" s="2">
        <v>0.9524183371315429</v>
      </c>
    </row>
    <row r="29" spans="1:6" ht="15">
      <c r="A29">
        <v>1977</v>
      </c>
      <c r="B29" s="1">
        <v>2604.4027397260274</v>
      </c>
      <c r="C29" s="1">
        <f t="shared" si="0"/>
        <v>3.415708143535276</v>
      </c>
      <c r="E29" s="2" t="s">
        <v>11</v>
      </c>
      <c r="F29" s="2">
        <v>2.8635737966187236</v>
      </c>
    </row>
    <row r="30" spans="1:6" ht="15">
      <c r="A30">
        <v>1978</v>
      </c>
      <c r="B30" s="1">
        <v>1162.5882191780822</v>
      </c>
      <c r="C30" s="1">
        <f t="shared" si="0"/>
        <v>3.0654259178188266</v>
      </c>
      <c r="E30" s="2" t="s">
        <v>12</v>
      </c>
      <c r="F30" s="2">
        <v>3.8159921337502665</v>
      </c>
    </row>
    <row r="31" spans="1:6" ht="15">
      <c r="A31">
        <v>1979</v>
      </c>
      <c r="B31" s="1">
        <v>1200.0246575342467</v>
      </c>
      <c r="C31" s="1">
        <f t="shared" si="0"/>
        <v>3.07919016981516</v>
      </c>
      <c r="E31" s="2" t="s">
        <v>13</v>
      </c>
      <c r="F31" s="2">
        <v>188.3766622708551</v>
      </c>
    </row>
    <row r="32" spans="1:6" ht="15">
      <c r="A32">
        <v>1980</v>
      </c>
      <c r="B32" s="1">
        <v>1195.9945355191257</v>
      </c>
      <c r="C32" s="1">
        <f t="shared" si="0"/>
        <v>3.077729195372031</v>
      </c>
      <c r="E32" s="2" t="s">
        <v>14</v>
      </c>
      <c r="F32" s="2">
        <v>59</v>
      </c>
    </row>
    <row r="33" spans="1:6" ht="15.75" thickBot="1">
      <c r="A33">
        <v>1981</v>
      </c>
      <c r="B33" s="1">
        <v>2550.178082191781</v>
      </c>
      <c r="C33" s="1">
        <f t="shared" si="0"/>
        <v>3.406570508831121</v>
      </c>
      <c r="E33" s="3" t="s">
        <v>15</v>
      </c>
      <c r="F33" s="3">
        <v>0.06104082183642664</v>
      </c>
    </row>
    <row r="34" spans="1:3" ht="15">
      <c r="A34">
        <v>1982</v>
      </c>
      <c r="B34" s="1">
        <v>1481.9802739726028</v>
      </c>
      <c r="C34" s="1">
        <f t="shared" si="0"/>
        <v>3.1708424229672882</v>
      </c>
    </row>
    <row r="35" spans="1:3" ht="15">
      <c r="A35">
        <v>1983</v>
      </c>
      <c r="B35" s="1">
        <v>884.2931506849316</v>
      </c>
      <c r="C35" s="1">
        <f t="shared" si="0"/>
        <v>2.946596261189215</v>
      </c>
    </row>
    <row r="36" spans="1:3" ht="15">
      <c r="A36">
        <v>1984</v>
      </c>
      <c r="B36" s="1">
        <v>1037.7846994535519</v>
      </c>
      <c r="C36" s="1">
        <f t="shared" si="0"/>
        <v>3.016107263398919</v>
      </c>
    </row>
    <row r="37" spans="1:3" ht="15">
      <c r="A37">
        <v>1985</v>
      </c>
      <c r="B37" s="1">
        <v>1042.2794520547945</v>
      </c>
      <c r="C37" s="1">
        <f t="shared" si="0"/>
        <v>3.0179841759827037</v>
      </c>
    </row>
    <row r="38" spans="1:3" ht="15">
      <c r="A38">
        <v>1986</v>
      </c>
      <c r="B38" s="1">
        <v>2090.876712328767</v>
      </c>
      <c r="C38" s="1">
        <f t="shared" si="0"/>
        <v>3.3203284255800596</v>
      </c>
    </row>
    <row r="39" spans="1:3" ht="15">
      <c r="A39">
        <v>1987</v>
      </c>
      <c r="B39" s="1">
        <v>3912.3068493150686</v>
      </c>
      <c r="C39" s="1">
        <f t="shared" si="0"/>
        <v>3.592432909954558</v>
      </c>
    </row>
    <row r="40" spans="1:3" ht="15">
      <c r="A40">
        <v>1988</v>
      </c>
      <c r="B40" s="1">
        <v>1044.467213114754</v>
      </c>
      <c r="C40" s="1">
        <f t="shared" si="0"/>
        <v>3.0188948115859975</v>
      </c>
    </row>
    <row r="41" spans="1:3" ht="15">
      <c r="A41">
        <v>1989</v>
      </c>
      <c r="B41" s="1">
        <v>903.9742465753424</v>
      </c>
      <c r="C41" s="1">
        <f t="shared" si="0"/>
        <v>2.956156057986938</v>
      </c>
    </row>
    <row r="42" spans="1:3" ht="15">
      <c r="A42">
        <v>1990</v>
      </c>
      <c r="B42" s="1">
        <v>971.4164383561643</v>
      </c>
      <c r="C42" s="1">
        <f t="shared" si="0"/>
        <v>2.9874054483515216</v>
      </c>
    </row>
    <row r="43" spans="1:3" ht="15">
      <c r="A43">
        <v>1991</v>
      </c>
      <c r="B43" s="1">
        <v>2139.2246575342465</v>
      </c>
      <c r="C43" s="1">
        <f t="shared" si="0"/>
        <v>3.330256395793631</v>
      </c>
    </row>
    <row r="44" spans="1:3" ht="15">
      <c r="A44">
        <v>1992</v>
      </c>
      <c r="B44" s="1">
        <v>6546.243169398907</v>
      </c>
      <c r="C44" s="1">
        <f t="shared" si="0"/>
        <v>3.8159921337502665</v>
      </c>
    </row>
    <row r="45" spans="1:3" ht="15">
      <c r="A45">
        <v>1993</v>
      </c>
      <c r="B45" s="1">
        <v>1313.145205479452</v>
      </c>
      <c r="C45" s="1">
        <f t="shared" si="0"/>
        <v>3.1183127523283947</v>
      </c>
    </row>
    <row r="46" spans="1:3" ht="15">
      <c r="A46">
        <v>1994</v>
      </c>
      <c r="B46" s="1">
        <v>1010.5698630136986</v>
      </c>
      <c r="C46" s="1">
        <f t="shared" si="0"/>
        <v>3.004566342663335</v>
      </c>
    </row>
    <row r="47" spans="1:3" ht="15">
      <c r="A47">
        <v>1995</v>
      </c>
      <c r="B47" s="1">
        <v>1210.6109589041096</v>
      </c>
      <c r="C47" s="1">
        <f t="shared" si="0"/>
        <v>3.0830046009907415</v>
      </c>
    </row>
    <row r="48" spans="1:3" ht="15">
      <c r="A48">
        <v>1996</v>
      </c>
      <c r="B48" s="1">
        <v>1008.2513661202186</v>
      </c>
      <c r="C48" s="1">
        <f t="shared" si="0"/>
        <v>3.0035688191230685</v>
      </c>
    </row>
    <row r="49" spans="1:3" ht="15">
      <c r="A49">
        <v>1997</v>
      </c>
      <c r="B49" s="1">
        <v>4199.928767123288</v>
      </c>
      <c r="C49" s="1">
        <f t="shared" si="0"/>
        <v>3.6232419246103693</v>
      </c>
    </row>
    <row r="50" spans="1:3" ht="15">
      <c r="A50">
        <v>1998</v>
      </c>
      <c r="B50" s="1">
        <v>1979.4520547945206</v>
      </c>
      <c r="C50" s="1">
        <f t="shared" si="0"/>
        <v>3.2965449869721106</v>
      </c>
    </row>
    <row r="51" spans="1:3" ht="15">
      <c r="A51">
        <v>1999</v>
      </c>
      <c r="B51" s="1">
        <v>845.8219178082192</v>
      </c>
      <c r="C51" s="1">
        <f t="shared" si="0"/>
        <v>2.927278934842371</v>
      </c>
    </row>
    <row r="52" spans="1:3" ht="15">
      <c r="A52">
        <v>2000</v>
      </c>
      <c r="B52" s="1">
        <v>949.8907103825137</v>
      </c>
      <c r="C52" s="1">
        <f t="shared" si="0"/>
        <v>2.9776736404381365</v>
      </c>
    </row>
    <row r="53" spans="1:3" ht="15">
      <c r="A53">
        <v>2001</v>
      </c>
      <c r="B53" s="1">
        <v>1865</v>
      </c>
      <c r="C53" s="1">
        <f t="shared" si="0"/>
        <v>3.2706788361447066</v>
      </c>
    </row>
    <row r="54" spans="1:3" ht="15">
      <c r="A54">
        <v>2002</v>
      </c>
      <c r="B54" s="1">
        <v>2109.654794520548</v>
      </c>
      <c r="C54" s="1">
        <f t="shared" si="0"/>
        <v>3.324211396956438</v>
      </c>
    </row>
    <row r="55" spans="1:3" ht="15">
      <c r="A55">
        <v>2003</v>
      </c>
      <c r="B55" s="1">
        <v>1295.1835616438357</v>
      </c>
      <c r="C55" s="1">
        <f t="shared" si="0"/>
        <v>3.1123313237528234</v>
      </c>
    </row>
    <row r="56" spans="1:3" ht="15">
      <c r="A56">
        <v>2004</v>
      </c>
      <c r="B56" s="1">
        <v>2456.409836065574</v>
      </c>
      <c r="C56" s="1">
        <f t="shared" si="0"/>
        <v>3.3903008277349023</v>
      </c>
    </row>
    <row r="57" spans="1:3" ht="15">
      <c r="A57">
        <v>2005</v>
      </c>
      <c r="B57" s="1">
        <v>1776.7890410958903</v>
      </c>
      <c r="C57" s="1">
        <f t="shared" si="0"/>
        <v>3.2496358669011447</v>
      </c>
    </row>
    <row r="58" spans="1:3" ht="15">
      <c r="A58">
        <v>2006</v>
      </c>
      <c r="B58" s="1">
        <v>730.4219178082192</v>
      </c>
      <c r="C58" s="1">
        <f t="shared" si="0"/>
        <v>2.8635737966187236</v>
      </c>
    </row>
    <row r="59" spans="1:3" ht="15">
      <c r="A59">
        <v>2007</v>
      </c>
      <c r="B59" s="1">
        <v>2994.454794520548</v>
      </c>
      <c r="C59" s="1">
        <f t="shared" si="0"/>
        <v>3.4763177611876457</v>
      </c>
    </row>
    <row r="60" spans="1:3" ht="15">
      <c r="A60">
        <v>2008</v>
      </c>
      <c r="B60" s="1">
        <v>848.5601092896175</v>
      </c>
      <c r="C60" s="1">
        <f t="shared" si="0"/>
        <v>2.9286826117782296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R18" sqref="R18"/>
    </sheetView>
  </sheetViews>
  <sheetFormatPr defaultColWidth="9.140625" defaultRowHeight="15"/>
  <sheetData>
    <row r="1" spans="1:6" ht="15">
      <c r="A1" t="s">
        <v>0</v>
      </c>
      <c r="B1" t="s">
        <v>16</v>
      </c>
      <c r="C1" t="s">
        <v>17</v>
      </c>
      <c r="E1" s="5" t="s">
        <v>17</v>
      </c>
      <c r="F1" s="5" t="s">
        <v>19</v>
      </c>
    </row>
    <row r="2" spans="1:6" ht="15">
      <c r="A2">
        <v>1950</v>
      </c>
      <c r="B2">
        <v>3.048336428565767</v>
      </c>
      <c r="C2" s="6">
        <v>2.8</v>
      </c>
      <c r="E2" s="7">
        <v>2.8</v>
      </c>
      <c r="F2" s="2">
        <v>0</v>
      </c>
    </row>
    <row r="3" spans="1:6" ht="15">
      <c r="A3">
        <v>1951</v>
      </c>
      <c r="B3">
        <v>2.98126613671718</v>
      </c>
      <c r="C3" s="6">
        <f>C2+0.1</f>
        <v>2.9</v>
      </c>
      <c r="E3" s="7">
        <v>2.9</v>
      </c>
      <c r="F3" s="2">
        <v>3</v>
      </c>
    </row>
    <row r="4" spans="1:6" ht="15">
      <c r="A4">
        <v>1952</v>
      </c>
      <c r="B4">
        <v>2.8858013356588543</v>
      </c>
      <c r="C4" s="6">
        <v>3</v>
      </c>
      <c r="E4" s="7">
        <v>3</v>
      </c>
      <c r="F4" s="2">
        <v>11</v>
      </c>
    </row>
    <row r="5" spans="1:6" ht="15">
      <c r="A5">
        <v>1953</v>
      </c>
      <c r="B5">
        <v>2.9684535212111687</v>
      </c>
      <c r="C5" s="6">
        <v>3.1</v>
      </c>
      <c r="E5" s="7">
        <v>3.1</v>
      </c>
      <c r="F5" s="2">
        <v>13</v>
      </c>
    </row>
    <row r="6" spans="1:6" ht="15">
      <c r="A6">
        <v>1954</v>
      </c>
      <c r="B6">
        <v>2.9659706182008403</v>
      </c>
      <c r="C6" s="6">
        <v>3.2</v>
      </c>
      <c r="E6" s="7">
        <v>3.2</v>
      </c>
      <c r="F6" s="2">
        <v>6</v>
      </c>
    </row>
    <row r="7" spans="1:6" ht="15">
      <c r="A7">
        <v>1955</v>
      </c>
      <c r="B7">
        <v>3.2107720819448464</v>
      </c>
      <c r="C7" s="6">
        <v>3.3</v>
      </c>
      <c r="E7" s="7">
        <v>3.3</v>
      </c>
      <c r="F7" s="2">
        <v>7</v>
      </c>
    </row>
    <row r="8" spans="1:6" ht="15">
      <c r="A8">
        <v>1956</v>
      </c>
      <c r="B8">
        <v>3.005165269390145</v>
      </c>
      <c r="C8" s="6">
        <v>3.4</v>
      </c>
      <c r="E8" s="7">
        <v>3.4</v>
      </c>
      <c r="F8" s="2">
        <v>6</v>
      </c>
    </row>
    <row r="9" spans="1:6" ht="15">
      <c r="A9">
        <v>1957</v>
      </c>
      <c r="B9">
        <v>3.7961236298545</v>
      </c>
      <c r="C9" s="6">
        <v>3.5</v>
      </c>
      <c r="E9" s="7">
        <v>3.5</v>
      </c>
      <c r="F9" s="2">
        <v>7</v>
      </c>
    </row>
    <row r="10" spans="1:6" ht="15">
      <c r="A10">
        <v>1958</v>
      </c>
      <c r="B10">
        <v>3.5026609107986957</v>
      </c>
      <c r="C10" s="6">
        <v>3.6</v>
      </c>
      <c r="E10" s="7">
        <v>3.6</v>
      </c>
      <c r="F10" s="2">
        <v>3</v>
      </c>
    </row>
    <row r="11" spans="1:6" ht="15">
      <c r="A11">
        <v>1959</v>
      </c>
      <c r="B11">
        <v>3.4655079304568983</v>
      </c>
      <c r="C11" s="6">
        <v>3.7</v>
      </c>
      <c r="E11" s="7">
        <v>3.7</v>
      </c>
      <c r="F11" s="2">
        <v>1</v>
      </c>
    </row>
    <row r="12" spans="1:6" ht="15">
      <c r="A12">
        <v>1960</v>
      </c>
      <c r="B12">
        <v>3.3494250970025155</v>
      </c>
      <c r="C12" s="6">
        <v>3.8</v>
      </c>
      <c r="E12" s="7">
        <v>3.8</v>
      </c>
      <c r="F12" s="2">
        <v>1</v>
      </c>
    </row>
    <row r="13" spans="1:6" ht="15">
      <c r="A13">
        <v>1961</v>
      </c>
      <c r="B13">
        <v>3.450730687419223</v>
      </c>
      <c r="C13" s="6">
        <v>3.9</v>
      </c>
      <c r="E13" s="7">
        <v>3.9</v>
      </c>
      <c r="F13" s="2">
        <v>1</v>
      </c>
    </row>
    <row r="14" spans="1:6" ht="15.75" thickBot="1">
      <c r="A14">
        <v>1962</v>
      </c>
      <c r="B14">
        <v>2.983765883391021</v>
      </c>
      <c r="E14" s="3" t="s">
        <v>18</v>
      </c>
      <c r="F14" s="3">
        <v>0</v>
      </c>
    </row>
    <row r="15" spans="1:2" ht="15">
      <c r="A15">
        <v>1963</v>
      </c>
      <c r="B15">
        <v>2.9845569044076776</v>
      </c>
    </row>
    <row r="16" spans="1:2" ht="15">
      <c r="A16">
        <v>1964</v>
      </c>
      <c r="B16">
        <v>2.8669980696053603</v>
      </c>
    </row>
    <row r="17" spans="1:2" ht="15">
      <c r="A17">
        <v>1965</v>
      </c>
      <c r="B17">
        <v>3.2540777100701623</v>
      </c>
    </row>
    <row r="18" spans="1:2" ht="15">
      <c r="A18">
        <v>1966</v>
      </c>
      <c r="B18">
        <v>3.1429642929821413</v>
      </c>
    </row>
    <row r="19" spans="1:2" ht="15">
      <c r="A19">
        <v>1967</v>
      </c>
      <c r="B19">
        <v>3.027252398053987</v>
      </c>
    </row>
    <row r="20" spans="1:2" ht="15">
      <c r="A20">
        <v>1968</v>
      </c>
      <c r="B20">
        <v>3.530095377152688</v>
      </c>
    </row>
    <row r="21" spans="1:2" ht="15">
      <c r="A21">
        <v>1969</v>
      </c>
      <c r="B21">
        <v>3.223531499814323</v>
      </c>
    </row>
    <row r="22" spans="1:2" ht="15">
      <c r="A22">
        <v>1970</v>
      </c>
      <c r="B22">
        <v>3.364414256966036</v>
      </c>
    </row>
    <row r="23" spans="1:2" ht="15">
      <c r="A23">
        <v>1971</v>
      </c>
      <c r="B23">
        <v>3.1850070535161494</v>
      </c>
    </row>
    <row r="24" spans="1:2" ht="15">
      <c r="A24">
        <v>1972</v>
      </c>
      <c r="B24">
        <v>3.001108053404069</v>
      </c>
    </row>
    <row r="25" spans="1:2" ht="15">
      <c r="A25">
        <v>1973</v>
      </c>
      <c r="B25">
        <v>3.224604717182042</v>
      </c>
    </row>
    <row r="26" spans="1:2" ht="15">
      <c r="A26">
        <v>1974</v>
      </c>
      <c r="B26">
        <v>3.4522847924499884</v>
      </c>
    </row>
    <row r="27" spans="1:2" ht="15">
      <c r="A27">
        <v>1975</v>
      </c>
      <c r="B27">
        <v>3.4721980237463868</v>
      </c>
    </row>
    <row r="28" spans="1:2" ht="15">
      <c r="A28">
        <v>1976</v>
      </c>
      <c r="B28">
        <v>3.166044925935804</v>
      </c>
    </row>
    <row r="29" spans="1:2" ht="15">
      <c r="A29">
        <v>1977</v>
      </c>
      <c r="B29">
        <v>3.415708143535276</v>
      </c>
    </row>
    <row r="30" spans="1:2" ht="15">
      <c r="A30">
        <v>1978</v>
      </c>
      <c r="B30">
        <v>3.0654259178188266</v>
      </c>
    </row>
    <row r="31" spans="1:2" ht="15">
      <c r="A31">
        <v>1979</v>
      </c>
      <c r="B31">
        <v>3.07919016981516</v>
      </c>
    </row>
    <row r="32" spans="1:2" ht="15">
      <c r="A32">
        <v>1980</v>
      </c>
      <c r="B32">
        <v>3.077729195372031</v>
      </c>
    </row>
    <row r="33" spans="1:2" ht="15">
      <c r="A33">
        <v>1981</v>
      </c>
      <c r="B33">
        <v>3.406570508831121</v>
      </c>
    </row>
    <row r="34" spans="1:2" ht="15">
      <c r="A34">
        <v>1982</v>
      </c>
      <c r="B34">
        <v>3.1708424229672882</v>
      </c>
    </row>
    <row r="35" spans="1:2" ht="15">
      <c r="A35">
        <v>1983</v>
      </c>
      <c r="B35">
        <v>2.946596261189215</v>
      </c>
    </row>
    <row r="36" spans="1:2" ht="15">
      <c r="A36">
        <v>1984</v>
      </c>
      <c r="B36">
        <v>3.016107263398919</v>
      </c>
    </row>
    <row r="37" spans="1:2" ht="15">
      <c r="A37">
        <v>1985</v>
      </c>
      <c r="B37">
        <v>3.0179841759827037</v>
      </c>
    </row>
    <row r="38" spans="1:2" ht="15">
      <c r="A38">
        <v>1986</v>
      </c>
      <c r="B38">
        <v>3.3203284255800596</v>
      </c>
    </row>
    <row r="39" spans="1:2" ht="15">
      <c r="A39">
        <v>1987</v>
      </c>
      <c r="B39">
        <v>3.592432909954558</v>
      </c>
    </row>
    <row r="40" spans="1:2" ht="15">
      <c r="A40">
        <v>1988</v>
      </c>
      <c r="B40">
        <v>3.0188948115859975</v>
      </c>
    </row>
    <row r="41" spans="1:2" ht="15">
      <c r="A41">
        <v>1989</v>
      </c>
      <c r="B41">
        <v>2.956156057986938</v>
      </c>
    </row>
    <row r="42" spans="1:2" ht="15">
      <c r="A42">
        <v>1990</v>
      </c>
      <c r="B42">
        <v>2.9874054483515216</v>
      </c>
    </row>
    <row r="43" spans="1:2" ht="15">
      <c r="A43">
        <v>1991</v>
      </c>
      <c r="B43">
        <v>3.330256395793631</v>
      </c>
    </row>
    <row r="44" spans="1:2" ht="15">
      <c r="A44">
        <v>1992</v>
      </c>
      <c r="B44">
        <v>3.8159921337502665</v>
      </c>
    </row>
    <row r="45" spans="1:2" ht="15">
      <c r="A45">
        <v>1993</v>
      </c>
      <c r="B45">
        <v>3.1183127523283947</v>
      </c>
    </row>
    <row r="46" spans="1:2" ht="15">
      <c r="A46">
        <v>1994</v>
      </c>
      <c r="B46">
        <v>3.004566342663335</v>
      </c>
    </row>
    <row r="47" spans="1:2" ht="15">
      <c r="A47">
        <v>1995</v>
      </c>
      <c r="B47">
        <v>3.0830046009907415</v>
      </c>
    </row>
    <row r="48" spans="1:2" ht="15">
      <c r="A48">
        <v>1996</v>
      </c>
      <c r="B48">
        <v>3.0035688191230685</v>
      </c>
    </row>
    <row r="49" spans="1:2" ht="15">
      <c r="A49">
        <v>1997</v>
      </c>
      <c r="B49">
        <v>3.6232419246103693</v>
      </c>
    </row>
    <row r="50" spans="1:2" ht="15">
      <c r="A50">
        <v>1998</v>
      </c>
      <c r="B50">
        <v>3.2965449869721106</v>
      </c>
    </row>
    <row r="51" spans="1:2" ht="15">
      <c r="A51">
        <v>1999</v>
      </c>
      <c r="B51">
        <v>2.927278934842371</v>
      </c>
    </row>
    <row r="52" spans="1:2" ht="15">
      <c r="A52">
        <v>2000</v>
      </c>
      <c r="B52">
        <v>2.9776736404381365</v>
      </c>
    </row>
    <row r="53" spans="1:2" ht="15">
      <c r="A53">
        <v>2001</v>
      </c>
      <c r="B53">
        <v>3.2706788361447066</v>
      </c>
    </row>
    <row r="54" spans="1:2" ht="15">
      <c r="A54">
        <v>2002</v>
      </c>
      <c r="B54">
        <v>3.324211396956438</v>
      </c>
    </row>
    <row r="55" spans="1:2" ht="15">
      <c r="A55">
        <v>2003</v>
      </c>
      <c r="B55">
        <v>3.1123313237528234</v>
      </c>
    </row>
    <row r="56" spans="1:2" ht="15">
      <c r="A56">
        <v>2004</v>
      </c>
      <c r="B56">
        <v>3.3903008277349023</v>
      </c>
    </row>
    <row r="57" spans="1:2" ht="15">
      <c r="A57">
        <v>2005</v>
      </c>
      <c r="B57">
        <v>3.2496358669011447</v>
      </c>
    </row>
    <row r="58" spans="1:2" ht="15">
      <c r="A58">
        <v>2006</v>
      </c>
      <c r="B58">
        <v>2.8635737966187236</v>
      </c>
    </row>
    <row r="59" spans="1:2" ht="15">
      <c r="A59">
        <v>2007</v>
      </c>
      <c r="B59">
        <v>3.4763177611876457</v>
      </c>
    </row>
    <row r="60" spans="1:2" ht="15">
      <c r="A60">
        <v>2008</v>
      </c>
      <c r="B60">
        <v>2.9286826117782296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3">
      <selection activeCell="G30" sqref="G30"/>
    </sheetView>
  </sheetViews>
  <sheetFormatPr defaultColWidth="9.140625" defaultRowHeight="15"/>
  <sheetData>
    <row r="1" spans="1:8" s="8" customFormat="1" ht="15">
      <c r="A1" s="8" t="s">
        <v>1</v>
      </c>
      <c r="B1" s="13" t="s">
        <v>17</v>
      </c>
      <c r="C1" s="14" t="s">
        <v>21</v>
      </c>
      <c r="D1" s="8" t="s">
        <v>25</v>
      </c>
      <c r="E1" s="8" t="s">
        <v>26</v>
      </c>
      <c r="F1" s="8" t="s">
        <v>23</v>
      </c>
      <c r="G1" s="8" t="s">
        <v>24</v>
      </c>
      <c r="H1" s="8" t="s">
        <v>35</v>
      </c>
    </row>
    <row r="2" spans="1:8" ht="15">
      <c r="A2" s="12">
        <f>10^B2</f>
        <v>630.9573444801932</v>
      </c>
      <c r="B2" s="7">
        <v>2.8</v>
      </c>
      <c r="C2" s="2">
        <v>0</v>
      </c>
      <c r="D2" s="9">
        <f aca="true" t="shared" si="0" ref="D2:D13">C2/$C$14</f>
        <v>0</v>
      </c>
      <c r="E2" s="9">
        <v>0</v>
      </c>
      <c r="F2" s="9">
        <f aca="true" t="shared" si="1" ref="F2:F13">NORMDIST(B2,$C$16,$C$17,TRUE)</f>
        <v>0.04676285259578583</v>
      </c>
      <c r="G2" s="9">
        <f>F2</f>
        <v>0.04676285259578583</v>
      </c>
      <c r="H2" s="9">
        <f aca="true" t="shared" si="2" ref="H2:H13">($C$14*((D2-G2)^2))/G2</f>
        <v>2.759008303151364</v>
      </c>
    </row>
    <row r="3" spans="1:8" ht="15">
      <c r="A3" s="12">
        <f aca="true" t="shared" si="3" ref="A3:A13">10^B3</f>
        <v>794.3282347242821</v>
      </c>
      <c r="B3" s="7">
        <v>2.9</v>
      </c>
      <c r="C3" s="2">
        <v>3</v>
      </c>
      <c r="D3" s="9">
        <f t="shared" si="0"/>
        <v>0.05084745762711865</v>
      </c>
      <c r="E3" s="9">
        <f aca="true" t="shared" si="4" ref="E3:E13">E2+D3</f>
        <v>0.05084745762711865</v>
      </c>
      <c r="F3" s="9">
        <f t="shared" si="1"/>
        <v>0.10562127086672368</v>
      </c>
      <c r="G3" s="9">
        <f aca="true" t="shared" si="5" ref="G3:G13">F3-F2</f>
        <v>0.05885841827093785</v>
      </c>
      <c r="H3" s="9">
        <f t="shared" si="2"/>
        <v>0.0643298621845901</v>
      </c>
    </row>
    <row r="4" spans="1:8" ht="15">
      <c r="A4" s="12">
        <f t="shared" si="3"/>
        <v>1000</v>
      </c>
      <c r="B4" s="7">
        <v>3</v>
      </c>
      <c r="C4" s="2">
        <v>11</v>
      </c>
      <c r="D4" s="9">
        <f t="shared" si="0"/>
        <v>0.1864406779661017</v>
      </c>
      <c r="E4" s="9">
        <f t="shared" si="4"/>
        <v>0.23728813559322035</v>
      </c>
      <c r="F4" s="9">
        <f t="shared" si="1"/>
        <v>0.20518964774840742</v>
      </c>
      <c r="G4" s="9">
        <f t="shared" si="5"/>
        <v>0.09956837688168374</v>
      </c>
      <c r="H4" s="9">
        <f t="shared" si="2"/>
        <v>4.47191185586468</v>
      </c>
    </row>
    <row r="5" spans="1:8" ht="15">
      <c r="A5" s="12">
        <f t="shared" si="3"/>
        <v>1258.925411794168</v>
      </c>
      <c r="B5" s="7">
        <v>3.1</v>
      </c>
      <c r="C5" s="2">
        <v>13</v>
      </c>
      <c r="D5" s="9">
        <f t="shared" si="0"/>
        <v>0.22033898305084745</v>
      </c>
      <c r="E5" s="9">
        <f t="shared" si="4"/>
        <v>0.4576271186440678</v>
      </c>
      <c r="F5" s="9">
        <f t="shared" si="1"/>
        <v>0.345943116513302</v>
      </c>
      <c r="G5" s="9">
        <f t="shared" si="5"/>
        <v>0.14075346876489458</v>
      </c>
      <c r="H5" s="9">
        <f t="shared" si="2"/>
        <v>2.6549781987228793</v>
      </c>
    </row>
    <row r="6" spans="1:8" ht="15">
      <c r="A6" s="12">
        <f t="shared" si="3"/>
        <v>1584.8931924611156</v>
      </c>
      <c r="B6" s="7">
        <v>3.2</v>
      </c>
      <c r="C6" s="2">
        <v>6</v>
      </c>
      <c r="D6" s="9">
        <f t="shared" si="0"/>
        <v>0.1016949152542373</v>
      </c>
      <c r="E6" s="9">
        <f t="shared" si="4"/>
        <v>0.5593220338983051</v>
      </c>
      <c r="F6" s="9">
        <f t="shared" si="1"/>
        <v>0.5122189394437479</v>
      </c>
      <c r="G6" s="9">
        <f t="shared" si="5"/>
        <v>0.16627582293044585</v>
      </c>
      <c r="H6" s="9">
        <f t="shared" si="2"/>
        <v>1.4798959957252975</v>
      </c>
    </row>
    <row r="7" spans="1:8" ht="15">
      <c r="A7" s="12">
        <f t="shared" si="3"/>
        <v>1995.2623149688804</v>
      </c>
      <c r="B7" s="7">
        <v>3.3</v>
      </c>
      <c r="C7" s="2">
        <v>7</v>
      </c>
      <c r="D7" s="9">
        <f t="shared" si="0"/>
        <v>0.11864406779661017</v>
      </c>
      <c r="E7" s="9">
        <f t="shared" si="4"/>
        <v>0.6779661016949153</v>
      </c>
      <c r="F7" s="9">
        <f t="shared" si="1"/>
        <v>0.6763667348617749</v>
      </c>
      <c r="G7" s="9">
        <f t="shared" si="5"/>
        <v>0.16414779541802704</v>
      </c>
      <c r="H7" s="9">
        <f t="shared" si="2"/>
        <v>0.7442364005443433</v>
      </c>
    </row>
    <row r="8" spans="1:8" ht="15">
      <c r="A8" s="12">
        <f t="shared" si="3"/>
        <v>2511.886431509581</v>
      </c>
      <c r="B8" s="7">
        <v>3.4</v>
      </c>
      <c r="C8" s="2">
        <v>6</v>
      </c>
      <c r="D8" s="9">
        <f t="shared" si="0"/>
        <v>0.1016949152542373</v>
      </c>
      <c r="E8" s="9">
        <f t="shared" si="4"/>
        <v>0.7796610169491527</v>
      </c>
      <c r="F8" s="9">
        <f t="shared" si="1"/>
        <v>0.8117848206902709</v>
      </c>
      <c r="G8" s="9">
        <f t="shared" si="5"/>
        <v>0.13541808582849602</v>
      </c>
      <c r="H8" s="9">
        <f t="shared" si="2"/>
        <v>0.495486857392375</v>
      </c>
    </row>
    <row r="9" spans="1:8" ht="15">
      <c r="A9" s="12">
        <f t="shared" si="3"/>
        <v>3162.2776601683804</v>
      </c>
      <c r="B9" s="7">
        <v>3.5</v>
      </c>
      <c r="C9" s="2">
        <v>7</v>
      </c>
      <c r="D9" s="9">
        <f t="shared" si="0"/>
        <v>0.11864406779661017</v>
      </c>
      <c r="E9" s="9">
        <f t="shared" si="4"/>
        <v>0.8983050847457629</v>
      </c>
      <c r="F9" s="9">
        <f t="shared" si="1"/>
        <v>0.9051424400073852</v>
      </c>
      <c r="G9" s="9">
        <f t="shared" si="5"/>
        <v>0.09335761931711428</v>
      </c>
      <c r="H9" s="9">
        <f t="shared" si="2"/>
        <v>0.4040898257861862</v>
      </c>
    </row>
    <row r="10" spans="1:8" ht="15">
      <c r="A10" s="12">
        <f t="shared" si="3"/>
        <v>3981.071705534977</v>
      </c>
      <c r="B10" s="7">
        <v>3.6</v>
      </c>
      <c r="C10" s="2">
        <v>3</v>
      </c>
      <c r="D10" s="9">
        <f t="shared" si="0"/>
        <v>0.05084745762711865</v>
      </c>
      <c r="E10" s="9">
        <f t="shared" si="4"/>
        <v>0.9491525423728815</v>
      </c>
      <c r="F10" s="9">
        <f t="shared" si="1"/>
        <v>0.9589256006691693</v>
      </c>
      <c r="G10" s="9">
        <f t="shared" si="5"/>
        <v>0.053783160661784124</v>
      </c>
      <c r="H10" s="9">
        <f t="shared" si="2"/>
        <v>0.009454312091371864</v>
      </c>
    </row>
    <row r="11" spans="1:8" ht="15">
      <c r="A11" s="12">
        <f t="shared" si="3"/>
        <v>5011.872336272732</v>
      </c>
      <c r="B11" s="7">
        <v>3.7</v>
      </c>
      <c r="C11" s="2">
        <v>1</v>
      </c>
      <c r="D11" s="9">
        <f t="shared" si="0"/>
        <v>0.01694915254237288</v>
      </c>
      <c r="E11" s="9">
        <f t="shared" si="4"/>
        <v>0.9661016949152543</v>
      </c>
      <c r="F11" s="9">
        <f t="shared" si="1"/>
        <v>0.9848169440102439</v>
      </c>
      <c r="G11" s="9">
        <f t="shared" si="5"/>
        <v>0.02589134334107457</v>
      </c>
      <c r="H11" s="9">
        <f t="shared" si="2"/>
        <v>0.18221548949367564</v>
      </c>
    </row>
    <row r="12" spans="1:8" ht="15">
      <c r="A12" s="12">
        <f t="shared" si="3"/>
        <v>6309.573444801938</v>
      </c>
      <c r="B12" s="7">
        <v>3.8</v>
      </c>
      <c r="C12" s="2">
        <v>1</v>
      </c>
      <c r="D12" s="9">
        <f t="shared" si="0"/>
        <v>0.01694915254237288</v>
      </c>
      <c r="E12" s="9">
        <f t="shared" si="4"/>
        <v>0.9830508474576272</v>
      </c>
      <c r="F12" s="9">
        <f t="shared" si="1"/>
        <v>0.9952319440207194</v>
      </c>
      <c r="G12" s="9">
        <f t="shared" si="5"/>
        <v>0.010415000010475461</v>
      </c>
      <c r="H12" s="9">
        <f t="shared" si="2"/>
        <v>0.24186402369297638</v>
      </c>
    </row>
    <row r="13" spans="1:8" ht="15">
      <c r="A13" s="12">
        <f t="shared" si="3"/>
        <v>7943.282347242815</v>
      </c>
      <c r="B13" s="7">
        <v>3.9</v>
      </c>
      <c r="C13" s="2">
        <v>1</v>
      </c>
      <c r="D13" s="9">
        <f t="shared" si="0"/>
        <v>0.01694915254237288</v>
      </c>
      <c r="E13" s="9">
        <f t="shared" si="4"/>
        <v>1</v>
      </c>
      <c r="F13" s="9">
        <f t="shared" si="1"/>
        <v>0.9987325384468699</v>
      </c>
      <c r="G13" s="9">
        <f t="shared" si="5"/>
        <v>0.003500594426150583</v>
      </c>
      <c r="H13" s="9">
        <f t="shared" si="2"/>
        <v>3.0483277723359103</v>
      </c>
    </row>
    <row r="14" spans="2:8" ht="15">
      <c r="B14" t="s">
        <v>20</v>
      </c>
      <c r="C14">
        <f>SUM(C2:C13)</f>
        <v>59</v>
      </c>
      <c r="D14" s="9"/>
      <c r="E14" s="9"/>
      <c r="F14" s="9"/>
      <c r="G14" s="9" t="s">
        <v>30</v>
      </c>
      <c r="H14" s="9">
        <f>SUM(H2:H13)</f>
        <v>16.55579889698565</v>
      </c>
    </row>
    <row r="15" spans="4:8" ht="15">
      <c r="D15" s="9"/>
      <c r="E15" s="9"/>
      <c r="F15" s="9"/>
      <c r="G15" s="9" t="s">
        <v>33</v>
      </c>
      <c r="H15" s="9">
        <f>CHIINV(0.05,9)</f>
        <v>16.918977616106066</v>
      </c>
    </row>
    <row r="16" spans="2:3" ht="15">
      <c r="B16" s="2" t="s">
        <v>2</v>
      </c>
      <c r="C16" s="15">
        <v>3.192824784251781</v>
      </c>
    </row>
    <row r="17" spans="2:3" ht="15">
      <c r="B17" s="2" t="s">
        <v>6</v>
      </c>
      <c r="C17" s="15">
        <v>0.23423058278195819</v>
      </c>
    </row>
    <row r="19" ht="15">
      <c r="B19" s="16" t="s">
        <v>37</v>
      </c>
    </row>
    <row r="20" ht="15">
      <c r="B20" t="s">
        <v>27</v>
      </c>
    </row>
    <row r="21" ht="15">
      <c r="B21" t="s">
        <v>38</v>
      </c>
    </row>
    <row r="22" ht="15">
      <c r="B22" t="s">
        <v>39</v>
      </c>
    </row>
  </sheetData>
  <sheetProtection/>
  <hyperlinks>
    <hyperlink ref="B19" r:id="rId1" display="http://www.itl.nist.gov/div898/handbook/eda/section3/eda3674.htm 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9.140625" style="9" customWidth="1"/>
    <col min="3" max="4" width="9.140625" style="9" customWidth="1"/>
    <col min="5" max="5" width="16.7109375" style="9" bestFit="1" customWidth="1"/>
    <col min="6" max="6" width="16.7109375" style="12" bestFit="1" customWidth="1"/>
    <col min="7" max="7" width="15.140625" style="12" customWidth="1"/>
  </cols>
  <sheetData>
    <row r="1" spans="1:7" s="8" customFormat="1" ht="15">
      <c r="A1" s="10" t="s">
        <v>16</v>
      </c>
      <c r="B1" s="8" t="s">
        <v>28</v>
      </c>
      <c r="C1" s="10" t="s">
        <v>29</v>
      </c>
      <c r="D1" s="10" t="s">
        <v>22</v>
      </c>
      <c r="E1" s="10" t="s">
        <v>34</v>
      </c>
      <c r="F1" s="11" t="s">
        <v>31</v>
      </c>
      <c r="G1" s="11" t="s">
        <v>32</v>
      </c>
    </row>
    <row r="2" spans="1:9" ht="15">
      <c r="A2" s="9">
        <v>2.8635737966187236</v>
      </c>
      <c r="B2">
        <f>1</f>
        <v>1</v>
      </c>
      <c r="C2" s="9">
        <f>(B2-0.4)/($B$60+0.2)</f>
        <v>0.010135135135135134</v>
      </c>
      <c r="D2" s="9">
        <f>NORMSINV(C2)</f>
        <v>-2.3213071936150307</v>
      </c>
      <c r="E2" s="9">
        <f>$I$2+$I$3*D2</f>
        <v>2.6491036474753806</v>
      </c>
      <c r="F2" s="12">
        <f>10^E2</f>
        <v>445.7626201321688</v>
      </c>
      <c r="G2" s="12">
        <f aca="true" t="shared" si="0" ref="G2:G33">10^(A2)</f>
        <v>730.4219178082191</v>
      </c>
      <c r="H2" s="2" t="s">
        <v>2</v>
      </c>
      <c r="I2" s="2">
        <v>3.192824784251781</v>
      </c>
    </row>
    <row r="3" spans="1:9" ht="15">
      <c r="A3" s="9">
        <v>2.8669980696053603</v>
      </c>
      <c r="B3">
        <f aca="true" t="shared" si="1" ref="B3:B22">B2+1</f>
        <v>2</v>
      </c>
      <c r="C3" s="9">
        <f aca="true" t="shared" si="2" ref="C3:C60">(B3-0.4)/($B$60+0.2)</f>
        <v>0.02702702702702703</v>
      </c>
      <c r="D3" s="9">
        <f aca="true" t="shared" si="3" ref="D3:D60">NORMSINV(C3)</f>
        <v>-1.9264031529639825</v>
      </c>
      <c r="E3" s="9">
        <f aca="true" t="shared" si="4" ref="E3:E60">$I$2+$I$3*D3</f>
        <v>2.741602251060026</v>
      </c>
      <c r="F3" s="12">
        <f aca="true" t="shared" si="5" ref="F3:F60">10^E3</f>
        <v>551.5720501932269</v>
      </c>
      <c r="G3" s="12">
        <f t="shared" si="0"/>
        <v>736.2038251366123</v>
      </c>
      <c r="H3" s="2" t="s">
        <v>6</v>
      </c>
      <c r="I3" s="2">
        <v>0.23423058278195819</v>
      </c>
    </row>
    <row r="4" spans="1:7" ht="15">
      <c r="A4" s="9">
        <v>2.8858013356588543</v>
      </c>
      <c r="B4">
        <f t="shared" si="1"/>
        <v>3</v>
      </c>
      <c r="C4" s="9">
        <f t="shared" si="2"/>
        <v>0.04391891891891892</v>
      </c>
      <c r="D4" s="9">
        <f t="shared" si="3"/>
        <v>-1.7069150781421154</v>
      </c>
      <c r="E4" s="9">
        <f t="shared" si="4"/>
        <v>2.7930130707392418</v>
      </c>
      <c r="F4" s="12">
        <f t="shared" si="5"/>
        <v>620.8877204895234</v>
      </c>
      <c r="G4" s="12">
        <f t="shared" si="0"/>
        <v>768.7786885245906</v>
      </c>
    </row>
    <row r="5" spans="1:7" ht="15">
      <c r="A5" s="9">
        <v>2.927278934842371</v>
      </c>
      <c r="B5">
        <f t="shared" si="1"/>
        <v>4</v>
      </c>
      <c r="C5" s="9">
        <f t="shared" si="2"/>
        <v>0.06081081081081081</v>
      </c>
      <c r="D5" s="9">
        <f t="shared" si="3"/>
        <v>-1.548002803138333</v>
      </c>
      <c r="E5" s="9">
        <f t="shared" si="4"/>
        <v>2.8302351855245846</v>
      </c>
      <c r="F5" s="12">
        <f t="shared" si="5"/>
        <v>676.4491969236211</v>
      </c>
      <c r="G5" s="12">
        <f t="shared" si="0"/>
        <v>845.8219178082196</v>
      </c>
    </row>
    <row r="6" spans="1:7" ht="15">
      <c r="A6" s="9">
        <v>2.9286826117782296</v>
      </c>
      <c r="B6">
        <f t="shared" si="1"/>
        <v>5</v>
      </c>
      <c r="C6" s="9">
        <f t="shared" si="2"/>
        <v>0.07770270270270269</v>
      </c>
      <c r="D6" s="9">
        <f t="shared" si="3"/>
        <v>-1.4206951421125606</v>
      </c>
      <c r="E6" s="9">
        <f t="shared" si="4"/>
        <v>2.8600545331592593</v>
      </c>
      <c r="F6" s="12">
        <f t="shared" si="5"/>
        <v>724.5269312101304</v>
      </c>
      <c r="G6" s="12">
        <f t="shared" si="0"/>
        <v>848.5601092896176</v>
      </c>
    </row>
    <row r="7" spans="1:7" ht="15">
      <c r="A7" s="9">
        <v>2.946596261189215</v>
      </c>
      <c r="B7">
        <f t="shared" si="1"/>
        <v>6</v>
      </c>
      <c r="C7" s="9">
        <f t="shared" si="2"/>
        <v>0.09459459459459459</v>
      </c>
      <c r="D7" s="9">
        <f t="shared" si="3"/>
        <v>-1.312981478973374</v>
      </c>
      <c r="E7" s="9">
        <f t="shared" si="4"/>
        <v>2.8852843672499304</v>
      </c>
      <c r="F7" s="12">
        <f t="shared" si="5"/>
        <v>767.8641066910347</v>
      </c>
      <c r="G7" s="12">
        <f t="shared" si="0"/>
        <v>884.2931506849324</v>
      </c>
    </row>
    <row r="8" spans="1:7" ht="15">
      <c r="A8" s="9">
        <v>2.956156057986938</v>
      </c>
      <c r="B8">
        <f t="shared" si="1"/>
        <v>7</v>
      </c>
      <c r="C8" s="9">
        <f t="shared" si="2"/>
        <v>0.11148648648648647</v>
      </c>
      <c r="D8" s="9">
        <f t="shared" si="3"/>
        <v>-1.2186607713331252</v>
      </c>
      <c r="E8" s="9">
        <f t="shared" si="4"/>
        <v>2.9073771615689123</v>
      </c>
      <c r="F8" s="12">
        <f t="shared" si="5"/>
        <v>807.9363752675577</v>
      </c>
      <c r="G8" s="12">
        <f t="shared" si="0"/>
        <v>903.9742465753428</v>
      </c>
    </row>
    <row r="9" spans="1:7" ht="15">
      <c r="A9" s="9">
        <v>2.9659706182008403</v>
      </c>
      <c r="B9">
        <f t="shared" si="1"/>
        <v>8</v>
      </c>
      <c r="C9" s="9">
        <f t="shared" si="2"/>
        <v>0.12837837837837837</v>
      </c>
      <c r="D9" s="9">
        <f t="shared" si="3"/>
        <v>-1.1340900980080661</v>
      </c>
      <c r="E9" s="9">
        <f t="shared" si="4"/>
        <v>2.9271861996681037</v>
      </c>
      <c r="F9" s="12">
        <f t="shared" si="5"/>
        <v>845.6413282027494</v>
      </c>
      <c r="G9" s="12">
        <f t="shared" si="0"/>
        <v>924.635616438357</v>
      </c>
    </row>
    <row r="10" spans="1:7" ht="15">
      <c r="A10" s="9">
        <v>2.9684535212111687</v>
      </c>
      <c r="B10">
        <f t="shared" si="1"/>
        <v>9</v>
      </c>
      <c r="C10" s="9">
        <f t="shared" si="2"/>
        <v>0.14527027027027026</v>
      </c>
      <c r="D10" s="9">
        <f t="shared" si="3"/>
        <v>-1.0569365622016842</v>
      </c>
      <c r="E10" s="9">
        <f t="shared" si="4"/>
        <v>2.945257917323721</v>
      </c>
      <c r="F10" s="12">
        <f t="shared" si="5"/>
        <v>881.57226270284</v>
      </c>
      <c r="G10" s="12">
        <f t="shared" si="0"/>
        <v>929.9369863013706</v>
      </c>
    </row>
    <row r="11" spans="1:7" ht="15">
      <c r="A11" s="9">
        <v>2.9776736404381365</v>
      </c>
      <c r="B11">
        <f t="shared" si="1"/>
        <v>10</v>
      </c>
      <c r="C11" s="9">
        <f t="shared" si="2"/>
        <v>0.16216216216216214</v>
      </c>
      <c r="D11" s="9">
        <f t="shared" si="3"/>
        <v>-0.9856104168672699</v>
      </c>
      <c r="E11" s="9">
        <f t="shared" si="4"/>
        <v>2.961964681912992</v>
      </c>
      <c r="F11" s="12">
        <f t="shared" si="5"/>
        <v>916.145983443692</v>
      </c>
      <c r="G11" s="12">
        <f t="shared" si="0"/>
        <v>949.8907103825145</v>
      </c>
    </row>
    <row r="12" spans="1:7" ht="15">
      <c r="A12" s="9">
        <v>2.98126613671718</v>
      </c>
      <c r="B12">
        <f t="shared" si="1"/>
        <v>11</v>
      </c>
      <c r="C12" s="9">
        <f t="shared" si="2"/>
        <v>0.17905405405405403</v>
      </c>
      <c r="D12" s="9">
        <f t="shared" si="3"/>
        <v>-0.9189760334785322</v>
      </c>
      <c r="E12" s="9">
        <f t="shared" si="4"/>
        <v>2.9775724923674525</v>
      </c>
      <c r="F12" s="12">
        <f t="shared" si="5"/>
        <v>949.6695046591665</v>
      </c>
      <c r="G12" s="12">
        <f t="shared" si="0"/>
        <v>957.7808219178085</v>
      </c>
    </row>
    <row r="13" spans="1:7" ht="15">
      <c r="A13" s="9">
        <v>2.983765883391021</v>
      </c>
      <c r="B13">
        <f t="shared" si="1"/>
        <v>12</v>
      </c>
      <c r="C13" s="9">
        <f t="shared" si="2"/>
        <v>0.19594594594594594</v>
      </c>
      <c r="D13" s="9">
        <f t="shared" si="3"/>
        <v>-0.8561914485324547</v>
      </c>
      <c r="E13" s="9">
        <f t="shared" si="4"/>
        <v>2.9922785622890955</v>
      </c>
      <c r="F13" s="12">
        <f t="shared" si="5"/>
        <v>982.377851275064</v>
      </c>
      <c r="G13" s="12">
        <f t="shared" si="0"/>
        <v>963.3095890410971</v>
      </c>
    </row>
    <row r="14" spans="1:7" ht="15">
      <c r="A14" s="9">
        <v>2.9845569044076776</v>
      </c>
      <c r="B14">
        <f t="shared" si="1"/>
        <v>13</v>
      </c>
      <c r="C14" s="9">
        <f t="shared" si="2"/>
        <v>0.21283783783783783</v>
      </c>
      <c r="D14" s="9">
        <f t="shared" si="3"/>
        <v>-0.7966132570479831</v>
      </c>
      <c r="E14" s="9">
        <f t="shared" si="4"/>
        <v>3.0062335968015983</v>
      </c>
      <c r="F14" s="12">
        <f t="shared" si="5"/>
        <v>1014.4568915516957</v>
      </c>
      <c r="G14" s="12">
        <f t="shared" si="0"/>
        <v>965.0657534246584</v>
      </c>
    </row>
    <row r="15" spans="1:7" ht="15">
      <c r="A15" s="9">
        <v>2.9874054483515216</v>
      </c>
      <c r="B15">
        <f t="shared" si="1"/>
        <v>14</v>
      </c>
      <c r="C15" s="9">
        <f t="shared" si="2"/>
        <v>0.22972972972972971</v>
      </c>
      <c r="D15" s="9">
        <f t="shared" si="3"/>
        <v>-0.73973721941389</v>
      </c>
      <c r="E15" s="9">
        <f t="shared" si="4"/>
        <v>3.0195557042429604</v>
      </c>
      <c r="F15" s="12">
        <f t="shared" si="5"/>
        <v>1046.0578531717363</v>
      </c>
      <c r="G15" s="12">
        <f t="shared" si="0"/>
        <v>971.4164383561647</v>
      </c>
    </row>
    <row r="16" spans="1:7" ht="15">
      <c r="A16" s="9">
        <v>3.001108053404069</v>
      </c>
      <c r="B16">
        <f t="shared" si="1"/>
        <v>15</v>
      </c>
      <c r="C16" s="9">
        <f t="shared" si="2"/>
        <v>0.2466216216216216</v>
      </c>
      <c r="D16" s="9">
        <f t="shared" si="3"/>
        <v>-0.685159554111453</v>
      </c>
      <c r="E16" s="9">
        <f t="shared" si="4"/>
        <v>3.032339462593629</v>
      </c>
      <c r="F16" s="12">
        <f t="shared" si="5"/>
        <v>1077.3069524485682</v>
      </c>
      <c r="G16" s="12">
        <f t="shared" si="0"/>
        <v>1002.5546448087441</v>
      </c>
    </row>
    <row r="17" spans="1:7" ht="15">
      <c r="A17" s="9">
        <v>3.0035688191230685</v>
      </c>
      <c r="B17">
        <f t="shared" si="1"/>
        <v>16</v>
      </c>
      <c r="C17" s="9">
        <f t="shared" si="2"/>
        <v>0.2635135135135135</v>
      </c>
      <c r="D17" s="9">
        <f t="shared" si="3"/>
        <v>-0.6325507964240653</v>
      </c>
      <c r="E17" s="9">
        <f t="shared" si="4"/>
        <v>3.0446620425661806</v>
      </c>
      <c r="F17" s="12">
        <f t="shared" si="5"/>
        <v>1108.3120180670303</v>
      </c>
      <c r="G17" s="12">
        <f t="shared" si="0"/>
        <v>1008.2513661202186</v>
      </c>
    </row>
    <row r="18" spans="1:7" ht="15">
      <c r="A18" s="9">
        <v>3.004566342663335</v>
      </c>
      <c r="B18">
        <f t="shared" si="1"/>
        <v>17</v>
      </c>
      <c r="C18" s="9">
        <f t="shared" si="2"/>
        <v>0.28040540540540543</v>
      </c>
      <c r="D18" s="9">
        <f t="shared" si="3"/>
        <v>-0.5816376000194583</v>
      </c>
      <c r="E18" s="9">
        <f t="shared" si="4"/>
        <v>3.056587470231324</v>
      </c>
      <c r="F18" s="12">
        <f t="shared" si="5"/>
        <v>1139.1671957607607</v>
      </c>
      <c r="G18" s="12">
        <f t="shared" si="0"/>
        <v>1010.5698630136992</v>
      </c>
    </row>
    <row r="19" spans="1:7" ht="15">
      <c r="A19" s="9">
        <v>3.005165269390145</v>
      </c>
      <c r="B19">
        <f t="shared" si="1"/>
        <v>18</v>
      </c>
      <c r="C19" s="9">
        <f t="shared" si="2"/>
        <v>0.2972972972972973</v>
      </c>
      <c r="D19" s="9">
        <f t="shared" si="3"/>
        <v>-0.5321897309193042</v>
      </c>
      <c r="E19" s="9">
        <f t="shared" si="4"/>
        <v>3.068169673427979</v>
      </c>
      <c r="F19" s="12">
        <f t="shared" si="5"/>
        <v>1169.9563890860534</v>
      </c>
      <c r="G19" s="12">
        <f t="shared" si="0"/>
        <v>1011.9644808743177</v>
      </c>
    </row>
    <row r="20" spans="1:7" ht="15">
      <c r="A20" s="9">
        <v>3.016107263398919</v>
      </c>
      <c r="B20">
        <f t="shared" si="1"/>
        <v>19</v>
      </c>
      <c r="C20" s="9">
        <f t="shared" si="2"/>
        <v>0.3141891891891892</v>
      </c>
      <c r="D20" s="9">
        <f t="shared" si="3"/>
        <v>-0.48401055489663725</v>
      </c>
      <c r="E20" s="9">
        <f t="shared" si="4"/>
        <v>3.079454709905723</v>
      </c>
      <c r="F20" s="12">
        <f t="shared" si="5"/>
        <v>1200.7558465071543</v>
      </c>
      <c r="G20" s="12">
        <f t="shared" si="0"/>
        <v>1037.7846994535528</v>
      </c>
    </row>
    <row r="21" spans="1:7" ht="15">
      <c r="A21" s="9">
        <v>3.0179841759827037</v>
      </c>
      <c r="B21">
        <f t="shared" si="1"/>
        <v>20</v>
      </c>
      <c r="C21" s="9">
        <f t="shared" si="2"/>
        <v>0.3310810810810811</v>
      </c>
      <c r="D21" s="9">
        <f t="shared" si="3"/>
        <v>-0.43692993419416815</v>
      </c>
      <c r="E21" s="9">
        <f t="shared" si="4"/>
        <v>3.0904824311305985</v>
      </c>
      <c r="F21" s="12">
        <f t="shared" si="5"/>
        <v>1231.6361603449727</v>
      </c>
      <c r="G21" s="12">
        <f t="shared" si="0"/>
        <v>1042.2794520547957</v>
      </c>
    </row>
    <row r="22" spans="1:7" ht="15">
      <c r="A22" s="9">
        <v>3.0188948115859975</v>
      </c>
      <c r="B22">
        <f t="shared" si="1"/>
        <v>21</v>
      </c>
      <c r="C22" s="9">
        <f t="shared" si="2"/>
        <v>0.34797297297297297</v>
      </c>
      <c r="D22" s="9">
        <f t="shared" si="3"/>
        <v>-0.39079882177224945</v>
      </c>
      <c r="E22" s="9">
        <f t="shared" si="4"/>
        <v>3.1012877484775645</v>
      </c>
      <c r="F22" s="12">
        <f t="shared" si="5"/>
        <v>1262.6638548268527</v>
      </c>
      <c r="G22" s="12">
        <f t="shared" si="0"/>
        <v>1044.467213114755</v>
      </c>
    </row>
    <row r="23" spans="1:7" ht="15">
      <c r="A23" s="9">
        <v>3.027252398053987</v>
      </c>
      <c r="B23">
        <f aca="true" t="shared" si="6" ref="B23:B60">B22+1</f>
        <v>22</v>
      </c>
      <c r="C23" s="9">
        <f t="shared" si="2"/>
        <v>0.36486486486486486</v>
      </c>
      <c r="D23" s="9">
        <f t="shared" si="3"/>
        <v>-0.34548507371979853</v>
      </c>
      <c r="E23" s="9">
        <f t="shared" si="4"/>
        <v>3.111901614091925</v>
      </c>
      <c r="F23" s="12">
        <f t="shared" si="5"/>
        <v>1293.9026850397197</v>
      </c>
      <c r="G23" s="12">
        <f t="shared" si="0"/>
        <v>1064.7616438356174</v>
      </c>
    </row>
    <row r="24" spans="1:7" ht="15">
      <c r="A24" s="9">
        <v>3.048336428565767</v>
      </c>
      <c r="B24">
        <f t="shared" si="6"/>
        <v>23</v>
      </c>
      <c r="C24" s="9">
        <f t="shared" si="2"/>
        <v>0.38175675675675674</v>
      </c>
      <c r="D24" s="9">
        <f t="shared" si="3"/>
        <v>-0.300870149476952</v>
      </c>
      <c r="E24" s="9">
        <f t="shared" si="4"/>
        <v>3.1223517937981</v>
      </c>
      <c r="F24" s="12">
        <f t="shared" si="5"/>
        <v>1325.4147330011072</v>
      </c>
      <c r="G24" s="12">
        <f t="shared" si="0"/>
        <v>1117.7287671232887</v>
      </c>
    </row>
    <row r="25" spans="1:7" ht="15">
      <c r="A25" s="9">
        <v>3.0654259178188266</v>
      </c>
      <c r="B25">
        <f t="shared" si="6"/>
        <v>24</v>
      </c>
      <c r="C25" s="9">
        <f t="shared" si="2"/>
        <v>0.39864864864864863</v>
      </c>
      <c r="D25" s="9">
        <f t="shared" si="3"/>
        <v>-0.25684646731159</v>
      </c>
      <c r="E25" s="9">
        <f t="shared" si="4"/>
        <v>3.1326634865279</v>
      </c>
      <c r="F25" s="12">
        <f t="shared" si="5"/>
        <v>1357.2613638408143</v>
      </c>
      <c r="G25" s="12">
        <f t="shared" si="0"/>
        <v>1162.5882191780834</v>
      </c>
    </row>
    <row r="26" spans="1:7" ht="15">
      <c r="A26" s="9">
        <v>3.077729195372031</v>
      </c>
      <c r="B26">
        <f t="shared" si="6"/>
        <v>25</v>
      </c>
      <c r="C26" s="9">
        <f t="shared" si="2"/>
        <v>0.41554054054054057</v>
      </c>
      <c r="D26" s="9">
        <f t="shared" si="3"/>
        <v>-0.2133152479802276</v>
      </c>
      <c r="E26" s="9">
        <f t="shared" si="4"/>
        <v>3.1428598294010945</v>
      </c>
      <c r="F26" s="12">
        <f t="shared" si="5"/>
        <v>1389.5040898133711</v>
      </c>
      <c r="G26" s="12">
        <f t="shared" si="0"/>
        <v>1195.9945355191267</v>
      </c>
    </row>
    <row r="27" spans="1:7" ht="15">
      <c r="A27" s="9">
        <v>3.07919016981516</v>
      </c>
      <c r="B27">
        <f t="shared" si="6"/>
        <v>26</v>
      </c>
      <c r="C27" s="9">
        <f t="shared" si="2"/>
        <v>0.43243243243243246</v>
      </c>
      <c r="D27" s="9">
        <f t="shared" si="3"/>
        <v>-0.17018472411236923</v>
      </c>
      <c r="E27" s="9">
        <f t="shared" si="4"/>
        <v>3.152962317142354</v>
      </c>
      <c r="F27" s="12">
        <f t="shared" si="5"/>
        <v>1422.205379872115</v>
      </c>
      <c r="G27" s="12">
        <f t="shared" si="0"/>
        <v>1200.0246575342474</v>
      </c>
    </row>
    <row r="28" spans="1:7" ht="15">
      <c r="A28" s="9">
        <v>3.0830046009907415</v>
      </c>
      <c r="B28">
        <f t="shared" si="6"/>
        <v>27</v>
      </c>
      <c r="C28" s="9">
        <f t="shared" si="2"/>
        <v>0.44932432432432434</v>
      </c>
      <c r="D28" s="9">
        <f t="shared" si="3"/>
        <v>-0.12736862365368445</v>
      </c>
      <c r="E28" s="9">
        <f t="shared" si="4"/>
        <v>3.162991157305243</v>
      </c>
      <c r="F28" s="12">
        <f t="shared" si="5"/>
        <v>1455.4294461981722</v>
      </c>
      <c r="G28" s="12">
        <f t="shared" si="0"/>
        <v>1210.6109589041102</v>
      </c>
    </row>
    <row r="29" spans="1:7" ht="15">
      <c r="A29" s="9">
        <v>3.1123313237528234</v>
      </c>
      <c r="B29">
        <f t="shared" si="6"/>
        <v>28</v>
      </c>
      <c r="C29" s="9">
        <f t="shared" si="2"/>
        <v>0.46621621621621623</v>
      </c>
      <c r="D29" s="9">
        <f t="shared" si="3"/>
        <v>-0.08478485714915918</v>
      </c>
      <c r="E29" s="9">
        <f t="shared" si="4"/>
        <v>3.1729655777506487</v>
      </c>
      <c r="F29" s="12">
        <f t="shared" si="5"/>
        <v>1489.2430353943328</v>
      </c>
      <c r="G29" s="12">
        <f t="shared" si="0"/>
        <v>1295.1835616438357</v>
      </c>
    </row>
    <row r="30" spans="1:7" ht="15">
      <c r="A30" s="9">
        <v>3.1183127523283947</v>
      </c>
      <c r="B30">
        <f t="shared" si="6"/>
        <v>29</v>
      </c>
      <c r="C30" s="9">
        <f t="shared" si="2"/>
        <v>0.4831081081081081</v>
      </c>
      <c r="D30" s="9">
        <f t="shared" si="3"/>
        <v>-0.04235435360568979</v>
      </c>
      <c r="E30" s="9">
        <f t="shared" si="4"/>
        <v>3.1829040993233675</v>
      </c>
      <c r="F30" s="12">
        <f t="shared" si="5"/>
        <v>1523.7162504329658</v>
      </c>
      <c r="G30" s="12">
        <f t="shared" si="0"/>
        <v>1313.1452054794531</v>
      </c>
    </row>
    <row r="31" spans="1:7" ht="15">
      <c r="A31" s="9">
        <v>3.1429642929821413</v>
      </c>
      <c r="B31">
        <f t="shared" si="6"/>
        <v>30</v>
      </c>
      <c r="C31" s="9">
        <f t="shared" si="2"/>
        <v>0.5</v>
      </c>
      <c r="D31" s="9">
        <f t="shared" si="3"/>
        <v>-1.392137635291833E-16</v>
      </c>
      <c r="E31" s="9">
        <f t="shared" si="4"/>
        <v>3.192824784251781</v>
      </c>
      <c r="F31" s="12">
        <f t="shared" si="5"/>
        <v>1558.9234295723372</v>
      </c>
      <c r="G31" s="12">
        <f t="shared" si="0"/>
        <v>1389.8383561643843</v>
      </c>
    </row>
    <row r="32" spans="1:7" ht="15">
      <c r="A32" s="9">
        <v>3.166044925935804</v>
      </c>
      <c r="B32">
        <f t="shared" si="6"/>
        <v>31</v>
      </c>
      <c r="C32" s="9">
        <f t="shared" si="2"/>
        <v>0.5168918918918919</v>
      </c>
      <c r="D32" s="9">
        <f t="shared" si="3"/>
        <v>0.04235435360568951</v>
      </c>
      <c r="E32" s="9">
        <f t="shared" si="4"/>
        <v>3.202745469180195</v>
      </c>
      <c r="F32" s="12">
        <f t="shared" si="5"/>
        <v>1594.9441102167298</v>
      </c>
      <c r="G32" s="12">
        <f t="shared" si="0"/>
        <v>1465.699453551914</v>
      </c>
    </row>
    <row r="33" spans="1:7" ht="15">
      <c r="A33" s="9">
        <v>3.1708424229672882</v>
      </c>
      <c r="B33">
        <f t="shared" si="6"/>
        <v>32</v>
      </c>
      <c r="C33" s="9">
        <f t="shared" si="2"/>
        <v>0.5337837837837838</v>
      </c>
      <c r="D33" s="9">
        <f t="shared" si="3"/>
        <v>0.08478485714915887</v>
      </c>
      <c r="E33" s="9">
        <f t="shared" si="4"/>
        <v>3.2126839907529137</v>
      </c>
      <c r="F33" s="12">
        <f t="shared" si="5"/>
        <v>1631.8641091553475</v>
      </c>
      <c r="G33" s="12">
        <f t="shared" si="0"/>
        <v>1481.980273972605</v>
      </c>
    </row>
    <row r="34" spans="1:7" ht="15">
      <c r="A34" s="9">
        <v>3.1850070535161494</v>
      </c>
      <c r="B34">
        <f t="shared" si="6"/>
        <v>33</v>
      </c>
      <c r="C34" s="9">
        <f t="shared" si="2"/>
        <v>0.5506756756756757</v>
      </c>
      <c r="D34" s="9">
        <f t="shared" si="3"/>
        <v>0.12736862365368418</v>
      </c>
      <c r="E34" s="9">
        <f t="shared" si="4"/>
        <v>3.2226584111983194</v>
      </c>
      <c r="F34" s="12">
        <f t="shared" si="5"/>
        <v>1669.7767560068157</v>
      </c>
      <c r="G34" s="12">
        <f aca="true" t="shared" si="7" ref="G34:G60">10^(A34)</f>
        <v>1531.1123287671244</v>
      </c>
    </row>
    <row r="35" spans="1:7" ht="15">
      <c r="A35" s="9">
        <v>3.2107720819448464</v>
      </c>
      <c r="B35">
        <f t="shared" si="6"/>
        <v>34</v>
      </c>
      <c r="C35" s="9">
        <f t="shared" si="2"/>
        <v>0.5675675675675675</v>
      </c>
      <c r="D35" s="9">
        <f t="shared" si="3"/>
        <v>0.1701847241123689</v>
      </c>
      <c r="E35" s="9">
        <f t="shared" si="4"/>
        <v>3.232687251361208</v>
      </c>
      <c r="F35" s="12">
        <f t="shared" si="5"/>
        <v>1708.7843244469418</v>
      </c>
      <c r="G35" s="12">
        <f t="shared" si="7"/>
        <v>1624.6958904109608</v>
      </c>
    </row>
    <row r="36" spans="1:7" ht="15">
      <c r="A36" s="9">
        <v>3.223531499814323</v>
      </c>
      <c r="B36">
        <f t="shared" si="6"/>
        <v>35</v>
      </c>
      <c r="C36" s="9">
        <f t="shared" si="2"/>
        <v>0.5844594594594594</v>
      </c>
      <c r="D36" s="9">
        <f t="shared" si="3"/>
        <v>0.21331524798022733</v>
      </c>
      <c r="E36" s="9">
        <f t="shared" si="4"/>
        <v>3.242789739102468</v>
      </c>
      <c r="F36" s="12">
        <f t="shared" si="5"/>
        <v>1748.9997165794555</v>
      </c>
      <c r="G36" s="12">
        <f t="shared" si="7"/>
        <v>1673.1369863013715</v>
      </c>
    </row>
    <row r="37" spans="1:7" ht="15">
      <c r="A37" s="9">
        <v>3.224604717182042</v>
      </c>
      <c r="B37">
        <f t="shared" si="6"/>
        <v>36</v>
      </c>
      <c r="C37" s="9">
        <f t="shared" si="2"/>
        <v>0.6013513513513513</v>
      </c>
      <c r="D37" s="9">
        <f t="shared" si="3"/>
        <v>0.25684646731158967</v>
      </c>
      <c r="E37" s="9">
        <f t="shared" si="4"/>
        <v>3.252986081975662</v>
      </c>
      <c r="F37" s="12">
        <f t="shared" si="5"/>
        <v>1790.5484706294255</v>
      </c>
      <c r="G37" s="12">
        <f t="shared" si="7"/>
        <v>1677.2767123287688</v>
      </c>
    </row>
    <row r="38" spans="1:7" ht="15">
      <c r="A38" s="9">
        <v>3.2496358669011447</v>
      </c>
      <c r="B38">
        <f t="shared" si="6"/>
        <v>37</v>
      </c>
      <c r="C38" s="9">
        <f t="shared" si="2"/>
        <v>0.6182432432432432</v>
      </c>
      <c r="D38" s="9">
        <f t="shared" si="3"/>
        <v>0.30087014947695156</v>
      </c>
      <c r="E38" s="9">
        <f t="shared" si="4"/>
        <v>3.2632977747054626</v>
      </c>
      <c r="F38" s="12">
        <f t="shared" si="5"/>
        <v>1833.5711824832629</v>
      </c>
      <c r="G38" s="12">
        <f t="shared" si="7"/>
        <v>1776.7890410958912</v>
      </c>
    </row>
    <row r="39" spans="1:7" ht="15">
      <c r="A39" s="9">
        <v>3.2540777100701623</v>
      </c>
      <c r="B39">
        <f t="shared" si="6"/>
        <v>38</v>
      </c>
      <c r="C39" s="9">
        <f t="shared" si="2"/>
        <v>0.6351351351351351</v>
      </c>
      <c r="D39" s="9">
        <f t="shared" si="3"/>
        <v>0.3454850737197982</v>
      </c>
      <c r="E39" s="9">
        <f t="shared" si="4"/>
        <v>3.2737479544116375</v>
      </c>
      <c r="F39" s="12">
        <f t="shared" si="5"/>
        <v>1878.2264596622101</v>
      </c>
      <c r="G39" s="12">
        <f t="shared" si="7"/>
        <v>1795.0547945205503</v>
      </c>
    </row>
    <row r="40" spans="1:7" ht="15">
      <c r="A40" s="9">
        <v>3.2706788361447066</v>
      </c>
      <c r="B40">
        <f t="shared" si="6"/>
        <v>39</v>
      </c>
      <c r="C40" s="9">
        <f t="shared" si="2"/>
        <v>0.652027027027027</v>
      </c>
      <c r="D40" s="9">
        <f t="shared" si="3"/>
        <v>0.390798821772249</v>
      </c>
      <c r="E40" s="9">
        <f t="shared" si="4"/>
        <v>3.284361820025998</v>
      </c>
      <c r="F40" s="12">
        <f t="shared" si="5"/>
        <v>1924.6945653661987</v>
      </c>
      <c r="G40" s="12">
        <f t="shared" si="7"/>
        <v>1865.0000000000027</v>
      </c>
    </row>
    <row r="41" spans="1:7" ht="15">
      <c r="A41" s="9">
        <v>3.2965449869721106</v>
      </c>
      <c r="B41">
        <f t="shared" si="6"/>
        <v>40</v>
      </c>
      <c r="C41" s="9">
        <f t="shared" si="2"/>
        <v>0.6689189189189189</v>
      </c>
      <c r="D41" s="9">
        <f t="shared" si="3"/>
        <v>0.4369299341941677</v>
      </c>
      <c r="E41" s="9">
        <f t="shared" si="4"/>
        <v>3.295167137372964</v>
      </c>
      <c r="F41" s="12">
        <f t="shared" si="5"/>
        <v>1973.1819651908272</v>
      </c>
      <c r="G41" s="12">
        <f t="shared" si="7"/>
        <v>1979.4520547945206</v>
      </c>
    </row>
    <row r="42" spans="1:7" ht="15">
      <c r="A42" s="9">
        <v>3.3203284255800596</v>
      </c>
      <c r="B42">
        <f t="shared" si="6"/>
        <v>41</v>
      </c>
      <c r="C42" s="9">
        <f t="shared" si="2"/>
        <v>0.6858108108108109</v>
      </c>
      <c r="D42" s="9">
        <f t="shared" si="3"/>
        <v>0.48401055489663725</v>
      </c>
      <c r="E42" s="9">
        <f t="shared" si="4"/>
        <v>3.3061948585978396</v>
      </c>
      <c r="F42" s="12">
        <f t="shared" si="5"/>
        <v>2023.9270675540288</v>
      </c>
      <c r="G42" s="12">
        <f t="shared" si="7"/>
        <v>2090.8767123287676</v>
      </c>
    </row>
    <row r="43" spans="1:7" ht="15">
      <c r="A43" s="9">
        <v>3.324211396956438</v>
      </c>
      <c r="B43">
        <f t="shared" si="6"/>
        <v>42</v>
      </c>
      <c r="C43" s="9">
        <f t="shared" si="2"/>
        <v>0.7027027027027027</v>
      </c>
      <c r="D43" s="9">
        <f t="shared" si="3"/>
        <v>0.5321897309193042</v>
      </c>
      <c r="E43" s="9">
        <f t="shared" si="4"/>
        <v>3.3174798950755835</v>
      </c>
      <c r="F43" s="12">
        <f t="shared" si="5"/>
        <v>2077.207562555417</v>
      </c>
      <c r="G43" s="12">
        <f t="shared" si="7"/>
        <v>2109.6547945205502</v>
      </c>
    </row>
    <row r="44" spans="1:7" ht="15">
      <c r="A44" s="9">
        <v>3.330256395793631</v>
      </c>
      <c r="B44">
        <f t="shared" si="6"/>
        <v>43</v>
      </c>
      <c r="C44" s="9">
        <f t="shared" si="2"/>
        <v>0.7195945945945946</v>
      </c>
      <c r="D44" s="9">
        <f t="shared" si="3"/>
        <v>0.5816376000194583</v>
      </c>
      <c r="E44" s="9">
        <f t="shared" si="4"/>
        <v>3.3290620982722383</v>
      </c>
      <c r="F44" s="12">
        <f t="shared" si="5"/>
        <v>2133.3499316986668</v>
      </c>
      <c r="G44" s="12">
        <f t="shared" si="7"/>
        <v>2139.2246575342488</v>
      </c>
    </row>
    <row r="45" spans="1:7" ht="15">
      <c r="A45" s="9">
        <v>3.3494250970025155</v>
      </c>
      <c r="B45">
        <f t="shared" si="6"/>
        <v>44</v>
      </c>
      <c r="C45" s="9">
        <f t="shared" si="2"/>
        <v>0.7364864864864865</v>
      </c>
      <c r="D45" s="9">
        <f t="shared" si="3"/>
        <v>0.6325507964240649</v>
      </c>
      <c r="E45" s="9">
        <f t="shared" si="4"/>
        <v>3.340987525937382</v>
      </c>
      <c r="F45" s="12">
        <f t="shared" si="5"/>
        <v>2192.7419532164618</v>
      </c>
      <c r="G45" s="12">
        <f t="shared" si="7"/>
        <v>2235.759562841532</v>
      </c>
    </row>
    <row r="46" spans="1:7" ht="15">
      <c r="A46" s="9">
        <v>3.364414256966036</v>
      </c>
      <c r="B46">
        <f t="shared" si="6"/>
        <v>45</v>
      </c>
      <c r="C46" s="9">
        <f t="shared" si="2"/>
        <v>0.7533783783783784</v>
      </c>
      <c r="D46" s="9">
        <f t="shared" si="3"/>
        <v>0.6851595541114528</v>
      </c>
      <c r="E46" s="9">
        <f t="shared" si="4"/>
        <v>3.3533101059099333</v>
      </c>
      <c r="F46" s="12">
        <f t="shared" si="5"/>
        <v>2255.8494157546997</v>
      </c>
      <c r="G46" s="12">
        <f t="shared" si="7"/>
        <v>2314.271232876714</v>
      </c>
    </row>
    <row r="47" spans="1:7" ht="15">
      <c r="A47" s="9">
        <v>3.3903008277349023</v>
      </c>
      <c r="B47">
        <f t="shared" si="6"/>
        <v>46</v>
      </c>
      <c r="C47" s="9">
        <f t="shared" si="2"/>
        <v>0.7702702702702703</v>
      </c>
      <c r="D47" s="9">
        <f t="shared" si="3"/>
        <v>0.73973721941389</v>
      </c>
      <c r="E47" s="9">
        <f t="shared" si="4"/>
        <v>3.366093864260602</v>
      </c>
      <c r="F47" s="12">
        <f t="shared" si="5"/>
        <v>2323.238864753875</v>
      </c>
      <c r="G47" s="12">
        <f t="shared" si="7"/>
        <v>2456.409836065574</v>
      </c>
    </row>
    <row r="48" spans="1:7" ht="15">
      <c r="A48" s="9">
        <v>3.406570508831121</v>
      </c>
      <c r="B48">
        <f t="shared" si="6"/>
        <v>47</v>
      </c>
      <c r="C48" s="9">
        <f t="shared" si="2"/>
        <v>0.7871621621621622</v>
      </c>
      <c r="D48" s="9">
        <f t="shared" si="3"/>
        <v>0.7966132570479829</v>
      </c>
      <c r="E48" s="9">
        <f t="shared" si="4"/>
        <v>3.379415971701964</v>
      </c>
      <c r="F48" s="12">
        <f t="shared" si="5"/>
        <v>2395.6091969096133</v>
      </c>
      <c r="G48" s="12">
        <f t="shared" si="7"/>
        <v>2550.1780821917823</v>
      </c>
    </row>
    <row r="49" spans="1:7" ht="15">
      <c r="A49" s="9">
        <v>3.415708143535276</v>
      </c>
      <c r="B49">
        <f t="shared" si="6"/>
        <v>48</v>
      </c>
      <c r="C49" s="9">
        <f t="shared" si="2"/>
        <v>0.8040540540540541</v>
      </c>
      <c r="D49" s="9">
        <f t="shared" si="3"/>
        <v>0.8561914485324547</v>
      </c>
      <c r="E49" s="9">
        <f t="shared" si="4"/>
        <v>3.393371006214467</v>
      </c>
      <c r="F49" s="12">
        <f t="shared" si="5"/>
        <v>2473.8365753210724</v>
      </c>
      <c r="G49" s="12">
        <f t="shared" si="7"/>
        <v>2604.4027397260297</v>
      </c>
    </row>
    <row r="50" spans="1:7" ht="15">
      <c r="A50" s="9">
        <v>3.450730687419223</v>
      </c>
      <c r="B50">
        <f t="shared" si="6"/>
        <v>49</v>
      </c>
      <c r="C50" s="9">
        <f t="shared" si="2"/>
        <v>0.8209459459459459</v>
      </c>
      <c r="D50" s="9">
        <f t="shared" si="3"/>
        <v>0.918976033478532</v>
      </c>
      <c r="E50" s="9">
        <f t="shared" si="4"/>
        <v>3.40807707613611</v>
      </c>
      <c r="F50" s="12">
        <f t="shared" si="5"/>
        <v>2559.0400106000952</v>
      </c>
      <c r="G50" s="12">
        <f t="shared" si="7"/>
        <v>2823.12876712329</v>
      </c>
    </row>
    <row r="51" spans="1:7" ht="15">
      <c r="A51" s="9">
        <v>3.4522847924499884</v>
      </c>
      <c r="B51">
        <f t="shared" si="6"/>
        <v>50</v>
      </c>
      <c r="C51" s="9">
        <f t="shared" si="2"/>
        <v>0.8378378378378378</v>
      </c>
      <c r="D51" s="9">
        <f t="shared" si="3"/>
        <v>0.9856104168672697</v>
      </c>
      <c r="E51" s="9">
        <f t="shared" si="4"/>
        <v>3.4236848865905705</v>
      </c>
      <c r="F51" s="12">
        <f t="shared" si="5"/>
        <v>2652.680143981603</v>
      </c>
      <c r="G51" s="12">
        <f t="shared" si="7"/>
        <v>2833.2493150684954</v>
      </c>
    </row>
    <row r="52" spans="1:7" ht="15">
      <c r="A52" s="9">
        <v>3.4655079304568983</v>
      </c>
      <c r="B52">
        <f t="shared" si="6"/>
        <v>51</v>
      </c>
      <c r="C52" s="9">
        <f t="shared" si="2"/>
        <v>0.8547297297297297</v>
      </c>
      <c r="D52" s="9">
        <f t="shared" si="3"/>
        <v>1.0569365622016837</v>
      </c>
      <c r="E52" s="9">
        <f t="shared" si="4"/>
        <v>3.440391651179841</v>
      </c>
      <c r="F52" s="12">
        <f t="shared" si="5"/>
        <v>2756.7136150797464</v>
      </c>
      <c r="G52" s="12">
        <f t="shared" si="7"/>
        <v>2920.841095890412</v>
      </c>
    </row>
    <row r="53" spans="1:7" ht="15">
      <c r="A53" s="9">
        <v>3.4721980237463868</v>
      </c>
      <c r="B53">
        <f t="shared" si="6"/>
        <v>52</v>
      </c>
      <c r="C53" s="9">
        <f t="shared" si="2"/>
        <v>0.8716216216216216</v>
      </c>
      <c r="D53" s="9">
        <f t="shared" si="3"/>
        <v>1.1340900980080657</v>
      </c>
      <c r="E53" s="9">
        <f t="shared" si="4"/>
        <v>3.4584633688354582</v>
      </c>
      <c r="F53" s="12">
        <f t="shared" si="5"/>
        <v>2873.84518497292</v>
      </c>
      <c r="G53" s="12">
        <f t="shared" si="7"/>
        <v>2966.183561643837</v>
      </c>
    </row>
    <row r="54" spans="1:7" ht="15">
      <c r="A54" s="9">
        <v>3.4763177611876457</v>
      </c>
      <c r="B54">
        <f t="shared" si="6"/>
        <v>53</v>
      </c>
      <c r="C54" s="9">
        <f t="shared" si="2"/>
        <v>0.8885135135135135</v>
      </c>
      <c r="D54" s="9">
        <f t="shared" si="3"/>
        <v>1.2186607713331252</v>
      </c>
      <c r="E54" s="9">
        <f t="shared" si="4"/>
        <v>3.47827240693465</v>
      </c>
      <c r="F54" s="12">
        <f t="shared" si="5"/>
        <v>3007.962425834305</v>
      </c>
      <c r="G54" s="12">
        <f t="shared" si="7"/>
        <v>2994.454794520552</v>
      </c>
    </row>
    <row r="55" spans="1:7" ht="15">
      <c r="A55" s="9">
        <v>3.5026609107986957</v>
      </c>
      <c r="B55">
        <f t="shared" si="6"/>
        <v>54</v>
      </c>
      <c r="C55" s="9">
        <f t="shared" si="2"/>
        <v>0.9054054054054054</v>
      </c>
      <c r="D55" s="9">
        <f t="shared" si="3"/>
        <v>1.312981478973374</v>
      </c>
      <c r="E55" s="9">
        <f t="shared" si="4"/>
        <v>3.500365201253632</v>
      </c>
      <c r="F55" s="12">
        <f t="shared" si="5"/>
        <v>3164.937959845851</v>
      </c>
      <c r="G55" s="12">
        <f t="shared" si="7"/>
        <v>3181.712328767125</v>
      </c>
    </row>
    <row r="56" spans="1:7" ht="15">
      <c r="A56" s="9">
        <v>3.530095377152688</v>
      </c>
      <c r="B56">
        <f t="shared" si="6"/>
        <v>55</v>
      </c>
      <c r="C56" s="9">
        <f t="shared" si="2"/>
        <v>0.9222972972972973</v>
      </c>
      <c r="D56" s="9">
        <f t="shared" si="3"/>
        <v>1.4206951421125606</v>
      </c>
      <c r="E56" s="9">
        <f t="shared" si="4"/>
        <v>3.525595035344303</v>
      </c>
      <c r="F56" s="12">
        <f t="shared" si="5"/>
        <v>3354.2469638920143</v>
      </c>
      <c r="G56" s="12">
        <f t="shared" si="7"/>
        <v>3389.1857923497296</v>
      </c>
    </row>
    <row r="57" spans="1:7" ht="15">
      <c r="A57" s="9">
        <v>3.592432909954558</v>
      </c>
      <c r="B57">
        <f t="shared" si="6"/>
        <v>56</v>
      </c>
      <c r="C57" s="9">
        <f t="shared" si="2"/>
        <v>0.9391891891891891</v>
      </c>
      <c r="D57" s="9">
        <f t="shared" si="3"/>
        <v>1.5480028031383326</v>
      </c>
      <c r="E57" s="9">
        <f t="shared" si="4"/>
        <v>3.5554143829789777</v>
      </c>
      <c r="F57" s="12">
        <f t="shared" si="5"/>
        <v>3592.6456418633056</v>
      </c>
      <c r="G57" s="12">
        <f t="shared" si="7"/>
        <v>3912.3068493150727</v>
      </c>
    </row>
    <row r="58" spans="1:7" ht="15">
      <c r="A58" s="9">
        <v>3.6232419246103693</v>
      </c>
      <c r="B58">
        <f t="shared" si="6"/>
        <v>57</v>
      </c>
      <c r="C58" s="9">
        <f t="shared" si="2"/>
        <v>0.956081081081081</v>
      </c>
      <c r="D58" s="9">
        <f t="shared" si="3"/>
        <v>1.706915078142115</v>
      </c>
      <c r="E58" s="9">
        <f t="shared" si="4"/>
        <v>3.5926364977643206</v>
      </c>
      <c r="F58" s="12">
        <f t="shared" si="5"/>
        <v>3914.1412836342042</v>
      </c>
      <c r="G58" s="12">
        <f t="shared" si="7"/>
        <v>4199.928767123292</v>
      </c>
    </row>
    <row r="59" spans="1:7" ht="15">
      <c r="A59" s="9">
        <v>3.7961236298545</v>
      </c>
      <c r="B59">
        <f t="shared" si="6"/>
        <v>58</v>
      </c>
      <c r="C59" s="9">
        <f t="shared" si="2"/>
        <v>0.9729729729729729</v>
      </c>
      <c r="D59" s="9">
        <f t="shared" si="3"/>
        <v>1.926403152963982</v>
      </c>
      <c r="E59" s="9">
        <f t="shared" si="4"/>
        <v>3.6440473174435364</v>
      </c>
      <c r="F59" s="12">
        <f t="shared" si="5"/>
        <v>4406.028656488695</v>
      </c>
      <c r="G59" s="12">
        <f t="shared" si="7"/>
        <v>6253.506849315072</v>
      </c>
    </row>
    <row r="60" spans="1:7" ht="15">
      <c r="A60" s="9">
        <v>3.8159921337502665</v>
      </c>
      <c r="B60">
        <f t="shared" si="6"/>
        <v>59</v>
      </c>
      <c r="C60" s="9">
        <f t="shared" si="2"/>
        <v>0.9898648648648648</v>
      </c>
      <c r="D60" s="9">
        <f t="shared" si="3"/>
        <v>2.3213071936150307</v>
      </c>
      <c r="E60" s="9">
        <f t="shared" si="4"/>
        <v>3.7365459210281817</v>
      </c>
      <c r="F60" s="12">
        <f t="shared" si="5"/>
        <v>5451.875391770203</v>
      </c>
      <c r="G60" s="12">
        <f t="shared" si="7"/>
        <v>6546.243169398914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Maidment</dc:creator>
  <cp:keywords/>
  <dc:description/>
  <cp:lastModifiedBy>maidment</cp:lastModifiedBy>
  <dcterms:created xsi:type="dcterms:W3CDTF">2009-02-05T05:49:01Z</dcterms:created>
  <dcterms:modified xsi:type="dcterms:W3CDTF">2009-02-05T17:05:11Z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