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Sheet1" sheetId="1" r:id="rId1"/>
    <sheet name="Sheet2" sheetId="2" r:id="rId2"/>
    <sheet name="Sheet3" sheetId="3" r:id="rId3"/>
  </sheets>
  <definedNames>
    <definedName name="A">'Sheet1'!$D1</definedName>
    <definedName name="b">'Sheet1'!$B$3</definedName>
    <definedName name="d">'Sheet1'!$B1</definedName>
    <definedName name="DeltaL">'Sheet1'!$J1</definedName>
    <definedName name="g">'Sheet1'!$B$6</definedName>
    <definedName name="hL">'Sheet1'!$K1</definedName>
    <definedName name="m">'Sheet1'!$B$4</definedName>
    <definedName name="n">'Sheet1'!$B$2</definedName>
    <definedName name="Q">'Sheet1'!$B$1</definedName>
    <definedName name="Rh">'Sheet1'!$G1</definedName>
    <definedName name="Se">'Sheet1'!$H1</definedName>
    <definedName name="Se1">'Sheet1'!$H65536</definedName>
    <definedName name="Se2">'Sheet1'!$H2</definedName>
    <definedName name="SeBar">'Sheet1'!$I1</definedName>
    <definedName name="So">'Sheet1'!$B$5</definedName>
    <definedName name="V">'Sheet1'!$E1</definedName>
    <definedName name="VelHd">'Sheet1'!$F1</definedName>
    <definedName name="z">'Sheet1'!$C1</definedName>
  </definedNames>
  <calcPr fullCalcOnLoad="1"/>
</workbook>
</file>

<file path=xl/sharedStrings.xml><?xml version="1.0" encoding="utf-8"?>
<sst xmlns="http://schemas.openxmlformats.org/spreadsheetml/2006/main" count="44" uniqueCount="28">
  <si>
    <t>Q =</t>
  </si>
  <si>
    <t>cfs</t>
  </si>
  <si>
    <t>b =</t>
  </si>
  <si>
    <t>ft</t>
  </si>
  <si>
    <t>m (or z) =</t>
  </si>
  <si>
    <t>Section</t>
  </si>
  <si>
    <t>d</t>
  </si>
  <si>
    <t>z</t>
  </si>
  <si>
    <t>A</t>
  </si>
  <si>
    <t>V</t>
  </si>
  <si>
    <t>E'</t>
  </si>
  <si>
    <t>sq ft</t>
  </si>
  <si>
    <t>fps</t>
  </si>
  <si>
    <r>
      <t>D</t>
    </r>
    <r>
      <rPr>
        <sz val="10"/>
        <rFont val="Arial"/>
        <family val="0"/>
      </rPr>
      <t>L</t>
    </r>
  </si>
  <si>
    <r>
      <t xml:space="preserve">  </t>
    </r>
    <r>
      <rPr>
        <sz val="10"/>
        <rFont val="Symbol"/>
        <family val="1"/>
      </rPr>
      <t>D</t>
    </r>
    <r>
      <rPr>
        <sz val="10"/>
        <rFont val="Arial"/>
        <family val="0"/>
      </rPr>
      <t>L</t>
    </r>
  </si>
  <si>
    <t>g =</t>
  </si>
  <si>
    <r>
      <t>ft/sec</t>
    </r>
    <r>
      <rPr>
        <vertAlign val="superscript"/>
        <sz val="10"/>
        <rFont val="Arial"/>
        <family val="2"/>
      </rPr>
      <t>2</t>
    </r>
  </si>
  <si>
    <t>1000*(</t>
  </si>
  <si>
    <t>-      )</t>
  </si>
  <si>
    <t>n =</t>
  </si>
  <si>
    <t>=</t>
  </si>
  <si>
    <t>---------------------------------------------------------------------------------------------------------------------------------------------------------------</t>
  </si>
  <si>
    <t>The cells with blue numbers require input values.</t>
  </si>
  <si>
    <t>Use Goal Seek to make the values in the cells with red number equal</t>
  </si>
  <si>
    <t>to zero by changing the corresponding underlined depth.</t>
  </si>
  <si>
    <t>existing cells.</t>
  </si>
  <si>
    <t xml:space="preserve">For additional steps, copy A26:N30 and paste this section so that the </t>
  </si>
  <si>
    <t>relative alignment and spacing for the new cells are the same as for the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</si>
</sst>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E+00"/>
  </numFmts>
  <fonts count="6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Relationship Id="rId10" Type="http://schemas.openxmlformats.org/officeDocument/2006/relationships/image" Target="../media/image1.emf" /><Relationship Id="rId11" Type="http://schemas.openxmlformats.org/officeDocument/2006/relationships/image" Target="../media/image5.emf" /><Relationship Id="rId12" Type="http://schemas.openxmlformats.org/officeDocument/2006/relationships/image" Target="../media/image1.emf" /><Relationship Id="rId13" Type="http://schemas.openxmlformats.org/officeDocument/2006/relationships/image" Target="../media/image5.emf" /><Relationship Id="rId14" Type="http://schemas.openxmlformats.org/officeDocument/2006/relationships/image" Target="../media/image1.emf" /><Relationship Id="rId15" Type="http://schemas.openxmlformats.org/officeDocument/2006/relationships/image" Target="../media/image5.emf" /><Relationship Id="rId16" Type="http://schemas.openxmlformats.org/officeDocument/2006/relationships/image" Target="../media/image1.emf" /><Relationship Id="rId17" Type="http://schemas.openxmlformats.org/officeDocument/2006/relationships/image" Target="../media/image5.emf" /><Relationship Id="rId18" Type="http://schemas.openxmlformats.org/officeDocument/2006/relationships/image" Target="../media/image1.emf" /><Relationship Id="rId19" Type="http://schemas.openxmlformats.org/officeDocument/2006/relationships/image" Target="../media/image5.emf" /><Relationship Id="rId20" Type="http://schemas.openxmlformats.org/officeDocument/2006/relationships/image" Target="../media/image1.emf" /><Relationship Id="rId21" Type="http://schemas.openxmlformats.org/officeDocument/2006/relationships/image" Target="../media/image5.emf" /><Relationship Id="rId2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vmlDrawing" Target="../drawings/vmlDrawing1.v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7" sqref="A7"/>
    </sheetView>
  </sheetViews>
  <sheetFormatPr defaultColWidth="9.140625" defaultRowHeight="12.75"/>
  <cols>
    <col min="2" max="2" width="6.00390625" style="0" bestFit="1" customWidth="1"/>
    <col min="3" max="3" width="6.57421875" style="0" bestFit="1" customWidth="1"/>
    <col min="4" max="5" width="5.57421875" style="0" bestFit="1" customWidth="1"/>
    <col min="6" max="6" width="6.421875" style="0" customWidth="1"/>
    <col min="7" max="7" width="5.57421875" style="0" bestFit="1" customWidth="1"/>
    <col min="8" max="9" width="7.57421875" style="0" bestFit="1" customWidth="1"/>
    <col min="10" max="10" width="3.28125" style="0" bestFit="1" customWidth="1"/>
    <col min="11" max="11" width="5.57421875" style="0" bestFit="1" customWidth="1"/>
    <col min="12" max="12" width="8.140625" style="0" bestFit="1" customWidth="1"/>
    <col min="13" max="13" width="8.421875" style="0" customWidth="1"/>
    <col min="14" max="14" width="5.8515625" style="0" customWidth="1"/>
  </cols>
  <sheetData>
    <row r="1" spans="1:5" ht="12.75">
      <c r="A1" s="4" t="s">
        <v>0</v>
      </c>
      <c r="B1" s="10">
        <v>185</v>
      </c>
      <c r="C1" t="s">
        <v>1</v>
      </c>
      <c r="E1" s="10" t="s">
        <v>22</v>
      </c>
    </row>
    <row r="2" spans="1:5" ht="12.75">
      <c r="A2" s="4" t="s">
        <v>19</v>
      </c>
      <c r="B2" s="10">
        <v>0.022</v>
      </c>
      <c r="E2" s="14" t="s">
        <v>23</v>
      </c>
    </row>
    <row r="3" spans="1:5" ht="12.75">
      <c r="A3" s="4" t="s">
        <v>2</v>
      </c>
      <c r="B3" s="10">
        <v>3.5</v>
      </c>
      <c r="C3" t="s">
        <v>3</v>
      </c>
      <c r="E3" s="14" t="s">
        <v>24</v>
      </c>
    </row>
    <row r="4" spans="1:5" ht="12.75">
      <c r="A4" s="4" t="s">
        <v>4</v>
      </c>
      <c r="B4" s="10">
        <v>2</v>
      </c>
      <c r="E4" t="s">
        <v>26</v>
      </c>
    </row>
    <row r="5" spans="1:5" ht="12.75" customHeight="1">
      <c r="A5" s="4" t="s">
        <v>20</v>
      </c>
      <c r="B5" s="11">
        <v>0.012</v>
      </c>
      <c r="E5" t="s">
        <v>27</v>
      </c>
    </row>
    <row r="6" spans="1:5" ht="12.75" customHeight="1">
      <c r="A6" s="4" t="s">
        <v>15</v>
      </c>
      <c r="B6" s="11">
        <v>32.2</v>
      </c>
      <c r="C6" t="s">
        <v>16</v>
      </c>
      <c r="E6" t="s">
        <v>25</v>
      </c>
    </row>
    <row r="8" spans="1:12" s="2" customFormat="1" ht="13.5" customHeight="1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J8" s="3" t="s">
        <v>13</v>
      </c>
      <c r="K8" s="9" t="s">
        <v>14</v>
      </c>
      <c r="L8" s="2" t="s">
        <v>10</v>
      </c>
    </row>
    <row r="9" spans="2:12" s="1" customFormat="1" ht="12.75">
      <c r="B9" s="1" t="s">
        <v>3</v>
      </c>
      <c r="C9" s="1" t="s">
        <v>3</v>
      </c>
      <c r="D9" s="1" t="s">
        <v>11</v>
      </c>
      <c r="E9" s="1" t="s">
        <v>12</v>
      </c>
      <c r="F9" s="1" t="s">
        <v>3</v>
      </c>
      <c r="G9" s="1" t="s">
        <v>3</v>
      </c>
      <c r="J9" s="1" t="s">
        <v>3</v>
      </c>
      <c r="K9" s="1" t="s">
        <v>3</v>
      </c>
      <c r="L9" s="1" t="s">
        <v>3</v>
      </c>
    </row>
    <row r="11" spans="1:12" ht="12.75">
      <c r="A11">
        <v>1</v>
      </c>
      <c r="B11" s="12">
        <v>2.76</v>
      </c>
      <c r="C11" s="12">
        <v>10</v>
      </c>
      <c r="D11" s="6">
        <f>(m*d+b)*d</f>
        <v>24.895199999999996</v>
      </c>
      <c r="E11" s="5">
        <f>Q/A</f>
        <v>7.431151386612681</v>
      </c>
      <c r="F11" s="5">
        <f>V^2/(2*g)</f>
        <v>0.8574846417819187</v>
      </c>
      <c r="G11" s="5">
        <f>A/(b+2*SQRT(1+m^2)*d)</f>
        <v>1.5713596130980232</v>
      </c>
      <c r="H11" s="7">
        <f>(n*V)^2/(2.22*Rh^(4/3))</f>
        <v>0.006590279327092353</v>
      </c>
      <c r="L11" s="5">
        <f>z+d+VelHd</f>
        <v>13.61748464178192</v>
      </c>
    </row>
    <row r="12" spans="1:13" ht="12.75">
      <c r="A12" s="4"/>
      <c r="B12" s="12"/>
      <c r="C12" s="5"/>
      <c r="D12" s="6"/>
      <c r="E12" s="5"/>
      <c r="F12" s="5"/>
      <c r="G12" s="5"/>
      <c r="H12" s="7"/>
      <c r="I12" s="7">
        <f>(Se1+Se2)/2</f>
        <v>0.007217056777508434</v>
      </c>
      <c r="J12" s="10">
        <v>2</v>
      </c>
      <c r="K12" s="5">
        <f>SeBar*DeltaL</f>
        <v>0.014434113555016868</v>
      </c>
      <c r="L12" s="5">
        <f>L11-K12</f>
        <v>13.603050528226902</v>
      </c>
      <c r="M12" s="2"/>
    </row>
    <row r="13" spans="1:13" ht="12.75">
      <c r="A13">
        <v>2</v>
      </c>
      <c r="B13" s="15">
        <v>2.651038800584163</v>
      </c>
      <c r="C13" s="5">
        <f>C11-So*J12</f>
        <v>9.976</v>
      </c>
      <c r="D13" s="6">
        <f>(m*d+b)*d</f>
        <v>23.33464924645001</v>
      </c>
      <c r="E13" s="5">
        <f>Q/A</f>
        <v>7.928124311881173</v>
      </c>
      <c r="F13" s="5">
        <f>V^2/(2*g)</f>
        <v>0.9760117252273496</v>
      </c>
      <c r="G13" s="5">
        <f>A/(b+2*SQRT(1+m^2)*d)</f>
        <v>1.5195978212002828</v>
      </c>
      <c r="H13" s="7">
        <f>(n*V)^2/(2.22*Rh^(4/3))</f>
        <v>0.007843834227924514</v>
      </c>
      <c r="J13" s="10"/>
      <c r="L13" s="5">
        <f>z+d+VelHd</f>
        <v>13.603050525811513</v>
      </c>
      <c r="M13" s="2"/>
    </row>
    <row r="14" spans="2:14" ht="12.75">
      <c r="B14" s="12"/>
      <c r="C14" s="5"/>
      <c r="J14" s="10"/>
      <c r="L14" s="13">
        <f>1000*(L12-L13)</f>
        <v>2.4153887778766148E-06</v>
      </c>
      <c r="M14" t="s">
        <v>17</v>
      </c>
      <c r="N14" s="8" t="s">
        <v>18</v>
      </c>
    </row>
    <row r="15" spans="1:10" ht="12.75">
      <c r="A15" s="8" t="s">
        <v>21</v>
      </c>
      <c r="B15" s="12"/>
      <c r="C15" s="5"/>
      <c r="J15" s="10"/>
    </row>
    <row r="16" spans="1:12" ht="12.75">
      <c r="A16">
        <f>A13</f>
        <v>2</v>
      </c>
      <c r="B16" s="12">
        <f>B13</f>
        <v>2.651038800584163</v>
      </c>
      <c r="C16" s="5">
        <f>C13</f>
        <v>9.976</v>
      </c>
      <c r="D16" s="6">
        <f>(m*d+b)*d</f>
        <v>23.33464924645001</v>
      </c>
      <c r="E16" s="5">
        <f>Q/A</f>
        <v>7.928124311881173</v>
      </c>
      <c r="F16" s="5">
        <f>V^2/(2*g)</f>
        <v>0.9760117252273496</v>
      </c>
      <c r="G16" s="5">
        <f>A/(b+2*SQRT(1+m^2)*d)</f>
        <v>1.5195978212002828</v>
      </c>
      <c r="H16" s="7">
        <f>(n*V)^2/(2.22*Rh^(4/3))</f>
        <v>0.007843834227924514</v>
      </c>
      <c r="J16" s="10"/>
      <c r="L16" s="5">
        <f>z+d+VelHd</f>
        <v>13.603050525811513</v>
      </c>
    </row>
    <row r="17" spans="1:13" ht="12.75">
      <c r="A17" s="4"/>
      <c r="B17" s="12"/>
      <c r="C17" s="5"/>
      <c r="D17" s="6"/>
      <c r="E17" s="5"/>
      <c r="F17" s="5"/>
      <c r="G17" s="5"/>
      <c r="H17" s="7"/>
      <c r="I17" s="7">
        <f>(Se1+Se2)/2</f>
        <v>0.00834694841985767</v>
      </c>
      <c r="J17" s="10">
        <v>5</v>
      </c>
      <c r="K17" s="5">
        <f>SeBar*DeltaL</f>
        <v>0.04173474209928835</v>
      </c>
      <c r="L17" s="5">
        <f>L16-K17</f>
        <v>13.561315783712224</v>
      </c>
      <c r="M17" s="2"/>
    </row>
    <row r="18" spans="1:13" ht="12.75">
      <c r="A18">
        <f>A16+1</f>
        <v>3</v>
      </c>
      <c r="B18" s="15">
        <v>2.577726644402919</v>
      </c>
      <c r="C18" s="5">
        <f>C16-So*J17</f>
        <v>9.916</v>
      </c>
      <c r="D18" s="6">
        <f>(m*d+b)*d</f>
        <v>22.311392561939684</v>
      </c>
      <c r="E18" s="5">
        <f>Q/A</f>
        <v>8.291728070599492</v>
      </c>
      <c r="F18" s="5">
        <f>V^2/(2*g)</f>
        <v>1.067589353987074</v>
      </c>
      <c r="G18" s="5">
        <f>A/(b+2*SQRT(1+m^2)*d)</f>
        <v>1.4846603466967576</v>
      </c>
      <c r="H18" s="7">
        <f>(n*V)^2/(2.22*Rh^(4/3))</f>
        <v>0.008850062611790823</v>
      </c>
      <c r="J18" s="10"/>
      <c r="L18" s="5">
        <f>z+d+VelHd</f>
        <v>13.561315998389993</v>
      </c>
      <c r="M18" s="2"/>
    </row>
    <row r="19" spans="2:14" ht="12.75">
      <c r="B19" s="12"/>
      <c r="C19" s="5"/>
      <c r="J19" s="10"/>
      <c r="L19" s="13">
        <f>1000*(L17-L18)</f>
        <v>-0.00021467776889494417</v>
      </c>
      <c r="M19" t="s">
        <v>17</v>
      </c>
      <c r="N19" s="8" t="s">
        <v>18</v>
      </c>
    </row>
    <row r="20" spans="1:10" ht="12.75">
      <c r="A20" s="8" t="s">
        <v>21</v>
      </c>
      <c r="B20" s="12"/>
      <c r="C20" s="5"/>
      <c r="J20" s="10"/>
    </row>
    <row r="21" spans="1:12" ht="12.75">
      <c r="A21">
        <f>A18</f>
        <v>3</v>
      </c>
      <c r="B21" s="12">
        <f>B18</f>
        <v>2.577726644402919</v>
      </c>
      <c r="C21" s="5">
        <f>C18</f>
        <v>9.916</v>
      </c>
      <c r="D21" s="6">
        <f>(m*d+b)*d</f>
        <v>22.311392561939684</v>
      </c>
      <c r="E21" s="5">
        <f>Q/A</f>
        <v>8.291728070599492</v>
      </c>
      <c r="F21" s="5">
        <f>V^2/(2*g)</f>
        <v>1.067589353987074</v>
      </c>
      <c r="G21" s="5">
        <f>A/(b+2*SQRT(1+m^2)*d)</f>
        <v>1.4846603466967576</v>
      </c>
      <c r="H21" s="7">
        <f>(n*V)^2/(2.22*Rh^(4/3))</f>
        <v>0.008850062611790823</v>
      </c>
      <c r="J21" s="10"/>
      <c r="L21" s="5">
        <f>z+d+VelHd</f>
        <v>13.561315998389993</v>
      </c>
    </row>
    <row r="22" spans="1:13" ht="12.75">
      <c r="A22" s="4"/>
      <c r="B22" s="12"/>
      <c r="C22" s="5"/>
      <c r="D22" s="6"/>
      <c r="E22" s="5"/>
      <c r="F22" s="5"/>
      <c r="G22" s="5"/>
      <c r="H22" s="7"/>
      <c r="I22" s="7">
        <f>(Se1+Se2)/2</f>
        <v>0.009376094161384841</v>
      </c>
      <c r="J22" s="10">
        <v>10</v>
      </c>
      <c r="K22" s="5">
        <f>SeBar*DeltaL</f>
        <v>0.0937609416138484</v>
      </c>
      <c r="L22" s="5">
        <f>L21-K22</f>
        <v>13.467555056776146</v>
      </c>
      <c r="M22" s="2"/>
    </row>
    <row r="23" spans="1:13" ht="12.75">
      <c r="A23">
        <f>A21+1</f>
        <v>4</v>
      </c>
      <c r="B23" s="15">
        <v>2.5110881255168334</v>
      </c>
      <c r="C23" s="5">
        <f>C21-So*J22</f>
        <v>9.796000000000001</v>
      </c>
      <c r="D23" s="6">
        <f>(m*d+b)*d</f>
        <v>21.399935587532205</v>
      </c>
      <c r="E23" s="5">
        <f>Q/A</f>
        <v>8.64488583357151</v>
      </c>
      <c r="F23" s="5">
        <f>V^2/(2*g)</f>
        <v>1.160466631606916</v>
      </c>
      <c r="G23" s="5">
        <f>A/(b+2*SQRT(1+m^2)*d)</f>
        <v>1.4528201580574145</v>
      </c>
      <c r="H23" s="7">
        <f>(n*V)^2/(2.22*Rh^(4/3))</f>
        <v>0.009902125710978859</v>
      </c>
      <c r="J23" s="10"/>
      <c r="L23" s="5">
        <f>z+d+VelHd</f>
        <v>13.46755475712375</v>
      </c>
      <c r="M23" s="2"/>
    </row>
    <row r="24" spans="2:14" ht="12.75">
      <c r="B24" s="12"/>
      <c r="C24" s="5"/>
      <c r="J24" s="10"/>
      <c r="L24" s="13">
        <f>1000*(L22-L23)</f>
        <v>0.00029965239534135435</v>
      </c>
      <c r="M24" t="s">
        <v>17</v>
      </c>
      <c r="N24" s="8" t="s">
        <v>18</v>
      </c>
    </row>
    <row r="25" spans="1:10" ht="12.75">
      <c r="A25" s="8" t="s">
        <v>21</v>
      </c>
      <c r="B25" s="12"/>
      <c r="C25" s="5"/>
      <c r="J25" s="10"/>
    </row>
    <row r="26" spans="1:12" ht="12.75">
      <c r="A26">
        <f>A23</f>
        <v>4</v>
      </c>
      <c r="B26" s="12">
        <f>B23</f>
        <v>2.5110881255168334</v>
      </c>
      <c r="C26" s="5">
        <f>C23</f>
        <v>9.796000000000001</v>
      </c>
      <c r="D26" s="6">
        <f>(m*d+b)*d</f>
        <v>21.399935587532205</v>
      </c>
      <c r="E26" s="5">
        <f>Q/A</f>
        <v>8.64488583357151</v>
      </c>
      <c r="F26" s="5">
        <f>V^2/(2*g)</f>
        <v>1.160466631606916</v>
      </c>
      <c r="G26" s="5">
        <f>A/(b+2*SQRT(1+m^2)*d)</f>
        <v>1.4528201580574145</v>
      </c>
      <c r="H26" s="7">
        <f>(n*V)^2/(2.22*Rh^(4/3))</f>
        <v>0.009902125710978859</v>
      </c>
      <c r="J26" s="10"/>
      <c r="L26" s="5">
        <f>z+d+VelHd</f>
        <v>13.46755475712375</v>
      </c>
    </row>
    <row r="27" spans="1:13" ht="12.75">
      <c r="A27" s="4"/>
      <c r="B27" s="12"/>
      <c r="C27" s="5"/>
      <c r="D27" s="6"/>
      <c r="E27" s="5"/>
      <c r="F27" s="5"/>
      <c r="G27" s="5"/>
      <c r="H27" s="7"/>
      <c r="I27" s="7">
        <f>(Se1+Se2)/2</f>
        <v>0.010720517853770373</v>
      </c>
      <c r="J27" s="10">
        <v>40</v>
      </c>
      <c r="K27" s="5">
        <f>SeBar*DeltaL</f>
        <v>0.4288207141508149</v>
      </c>
      <c r="L27" s="5">
        <f>L26-K27</f>
        <v>13.038734042972935</v>
      </c>
      <c r="M27" s="2"/>
    </row>
    <row r="28" spans="1:13" ht="12.75">
      <c r="A28">
        <f>A26+1</f>
        <v>5</v>
      </c>
      <c r="B28" s="15">
        <v>2.4227405103504474</v>
      </c>
      <c r="C28" s="5">
        <f>C26-So*J27</f>
        <v>9.316</v>
      </c>
      <c r="D28" s="6">
        <f>(m*d+b)*d</f>
        <v>20.21893494721286</v>
      </c>
      <c r="E28" s="5">
        <f>Q/A</f>
        <v>9.149839023815737</v>
      </c>
      <c r="F28" s="5">
        <f>V^2/(2*g)</f>
        <v>1.2999930770456725</v>
      </c>
      <c r="G28" s="5">
        <f>A/(b+2*SQRT(1+m^2)*d)</f>
        <v>1.410476585756555</v>
      </c>
      <c r="H28" s="7">
        <f>(n*V)^2/(2.22*Rh^(4/3))</f>
        <v>0.011538909996561885</v>
      </c>
      <c r="J28" s="10"/>
      <c r="L28" s="5">
        <f>z+d+VelHd</f>
        <v>13.03873358739612</v>
      </c>
      <c r="M28" s="2"/>
    </row>
    <row r="29" spans="2:14" ht="12.75">
      <c r="B29" s="12"/>
      <c r="C29" s="5"/>
      <c r="L29" s="13">
        <f>1000*(L27-L28)</f>
        <v>0.00045557681538355155</v>
      </c>
      <c r="M29" t="s">
        <v>17</v>
      </c>
      <c r="N29" s="8" t="s">
        <v>18</v>
      </c>
    </row>
    <row r="30" spans="1:3" ht="12.75">
      <c r="A30" s="8" t="s">
        <v>21</v>
      </c>
      <c r="B30" s="5"/>
      <c r="C30" s="5"/>
    </row>
    <row r="31" spans="2:3" ht="12.75">
      <c r="B31" s="5"/>
      <c r="C31" s="5"/>
    </row>
    <row r="32" ht="12.75">
      <c r="C32" s="5"/>
    </row>
    <row r="33" ht="12.75">
      <c r="C33" s="5"/>
    </row>
  </sheetData>
  <printOptions/>
  <pageMargins left="0.75" right="0.75" top="1" bottom="1" header="0.5" footer="0.5"/>
  <pageSetup orientation="portrait" r:id="rId24"/>
  <legacyDrawing r:id="rId23"/>
  <oleObjects>
    <oleObject progId="Equation.3" shapeId="19065792" r:id="rId1"/>
    <oleObject progId="Equation.3" shapeId="19083859" r:id="rId2"/>
    <oleObject progId="Equation.3" shapeId="19094735" r:id="rId3"/>
    <oleObject progId="Equation.3" shapeId="19097453" r:id="rId4"/>
    <oleObject progId="Equation.3" shapeId="19099315" r:id="rId5"/>
    <oleObject progId="Equation.3" shapeId="19170384" r:id="rId6"/>
    <oleObject progId="Equation.3" shapeId="19171761" r:id="rId7"/>
    <oleObject progId="Equation.3" shapeId="19180434" r:id="rId8"/>
    <oleObject progId="Equation.3" shapeId="19180435" r:id="rId9"/>
    <oleObject progId="Equation.3" shapeId="19200163" r:id="rId10"/>
    <oleObject progId="Equation.3" shapeId="19200164" r:id="rId11"/>
    <oleObject progId="Equation.3" shapeId="19200165" r:id="rId12"/>
    <oleObject progId="Equation.3" shapeId="19200166" r:id="rId13"/>
    <oleObject progId="Equation.3" shapeId="19200500" r:id="rId14"/>
    <oleObject progId="Equation.3" shapeId="19200501" r:id="rId15"/>
    <oleObject progId="Equation.3" shapeId="19200502" r:id="rId16"/>
    <oleObject progId="Equation.3" shapeId="19200503" r:id="rId17"/>
    <oleObject progId="Equation.3" shapeId="19200614" r:id="rId18"/>
    <oleObject progId="Equation.3" shapeId="19200615" r:id="rId19"/>
    <oleObject progId="Equation.3" shapeId="19200616" r:id="rId20"/>
    <oleObject progId="Equation.3" shapeId="19200617" r:id="rId21"/>
    <oleObject progId="Equation.3" shapeId="19228945" r:id="rId2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R. Holley</dc:creator>
  <cp:keywords/>
  <dc:description/>
  <cp:lastModifiedBy>Dr. David Maidment</cp:lastModifiedBy>
  <dcterms:created xsi:type="dcterms:W3CDTF">2004-03-30T00:32:45Z</dcterms:created>
  <dcterms:modified xsi:type="dcterms:W3CDTF">2004-03-31T19:57:52Z</dcterms:modified>
  <cp:category/>
  <cp:version/>
  <cp:contentType/>
  <cp:contentStatus/>
</cp:coreProperties>
</file>